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3.10.22 Meeting Packet\"/>
    </mc:Choice>
  </mc:AlternateContent>
  <bookViews>
    <workbookView xWindow="0" yWindow="0" windowWidth="15345" windowHeight="6105"/>
  </bookViews>
  <sheets>
    <sheet name="Balance Sheet" sheetId="3" r:id="rId1"/>
    <sheet name="PNL" sheetId="1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PNL!$4:$4,PNL!$5:$5,PNL!$6:$6,PNL!$9:$9,PNL!$10:$10,PNL!$12:$12,PNL!$13:$13,PNL!$14:$14,PNL!$15:$15,PNL!$16:$16,PNL!$17:$17,PNL!$21:$21,PNL!$22:$22,PNL!$26:$26,PNL!$29:$29,PNL!$30:$30</definedName>
    <definedName name="QB_DATA_1" localSheetId="0" hidden="1">'Balance Sheet'!$28:$28,'Balance Sheet'!$29:$29,'Balance Sheet'!$30:$30,'Balance Sheet'!$31:$31,'Balance Sheet'!$32:$32,'Balance Sheet'!$34:$34,'Balance Sheet'!$35:$35,'Balance Sheet'!$37:$37,'Balance Sheet'!$38:$38,'Balance Sheet'!$39:$39,'Balance Sheet'!$42:$42,'Balance Sheet'!$49:$49,'Balance Sheet'!$50:$50,'Balance Sheet'!$51:$51,'Balance Sheet'!$52:$52,'Balance Sheet'!$53:$53</definedName>
    <definedName name="QB_DATA_1" localSheetId="2" hidden="1">'Budget vs Actual'!$26:$26,'Budget vs Actual'!$29:$29,'Budget vs Actual'!$30:$30,'Budget vs Actual'!$31:$31,'Budget vs Actual'!$32:$32,'Budget vs Actual'!$34:$34,'Budget vs Actual'!$35:$35,'Budget vs Actual'!$36:$36,'Budget vs Actual'!$37:$37,'Budget vs Actual'!$38:$38,'Budget vs Actual'!$39:$39,'Budget vs Actual'!$41:$41,'Budget vs Actual'!$44:$44,'Budget vs Actual'!$45:$45,'Budget vs Actual'!$46:$46,'Budget vs Actual'!$49:$49</definedName>
    <definedName name="QB_DATA_1" localSheetId="1" hidden="1">PNL!$33:$33,PNL!$34:$34,PNL!$35:$35,PNL!$36:$36,PNL!$39:$39,PNL!$46:$46,PNL!$50:$50</definedName>
    <definedName name="QB_DATA_2" localSheetId="0" hidden="1">'Balance Sheet'!$54:$54,'Balance Sheet'!$58:$58,'Balance Sheet'!$59:$59,'Balance Sheet'!$63:$63,'Balance Sheet'!$64:$64,'Balance Sheet'!$65:$65,'Balance Sheet'!$66:$66,'Balance Sheet'!$67:$67,'Balance Sheet'!$68:$68</definedName>
    <definedName name="QB_DATA_2" localSheetId="2" hidden="1">'Budget vs Actual'!$50:$50,'Budget vs Actual'!$53:$53,'Budget vs Actual'!$56:$56,'Budget vs Actual'!$57:$57,'Budget vs Actual'!$58:$58,'Budget vs Actual'!$59:$59,'Budget vs Actual'!$60:$60,'Budget vs Actual'!$61:$61,'Budget vs Actual'!$64:$64,'Budget vs Actual'!$70:$70,'Budget vs Actual'!$72:$72,'Budget vs Actual'!$74:$74,'Budget vs Actual'!$77:$77,'Budget vs Actual'!$78:$78</definedName>
    <definedName name="QB_FORMULA_0" localSheetId="0" hidden="1">'Balance Sheet'!$F$9,'Balance Sheet'!$F$15,'Balance Sheet'!$F$22,'Balance Sheet'!$F$23,'Balance Sheet'!$F$36,'Balance Sheet'!$F$40,'Balance Sheet'!$F$43,'Balance Sheet'!$F$44,'Balance Sheet'!$F$55,'Balance Sheet'!$F$56,'Balance Sheet'!$F$60,'Balance Sheet'!$F$61,'Balance Sheet'!$F$69,'Balance Sheet'!$F$70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PNL!$G$7,PNL!$G$18,PNL!$G$23,PNL!$G$24,PNL!$G$27,PNL!$G$31,PNL!$G$37,PNL!$G$40,PNL!$G$41,PNL!$G$42,PNL!$G$47,PNL!$G$48,PNL!$G$51,PNL!$G$52,PNL!$G$53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3" localSheetId="2" hidden="1">'Budget vs Actual'!$K$30,'Budget vs Actual'!$M$30,'Budget vs Actual'!$K$31,'Budget vs Actual'!$M$31,'Budget vs Actual'!$K$32,'Budget vs Actual'!$M$32,'Budget vs Actual'!$K$35,'Budget vs Actual'!$M$35,'Budget vs Actual'!$K$36,'Budget vs Actual'!$M$36,'Budget vs Actual'!$K$37,'Budget vs Actual'!$M$37,'Budget vs Actual'!$K$38,'Budget vs Actual'!$M$38,'Budget vs Actual'!$K$39,'Budget vs Actual'!$M$39</definedName>
    <definedName name="QB_FORMULA_4" localSheetId="2" hidden="1">'Budget vs Actual'!$G$40,'Budget vs Actual'!$I$40,'Budget vs Actual'!$K$40,'Budget vs Actual'!$M$40,'Budget vs Actual'!$K$41,'Budget vs Actual'!$M$41,'Budget vs Actual'!$G$42,'Budget vs Actual'!$I$42,'Budget vs Actual'!$K$42,'Budget vs Actual'!$M$42,'Budget vs Actual'!$K$44,'Budget vs Actual'!$M$44,'Budget vs Actual'!$K$45,'Budget vs Actual'!$M$45,'Budget vs Actual'!$K$46,'Budget vs Actual'!$M$46</definedName>
    <definedName name="QB_FORMULA_5" localSheetId="2" hidden="1">'Budget vs Actual'!$G$47,'Budget vs Actual'!$I$47,'Budget vs Actual'!$K$47,'Budget vs Actual'!$M$47,'Budget vs Actual'!$K$49,'Budget vs Actual'!$M$49,'Budget vs Actual'!$K$50,'Budget vs Actual'!$M$50,'Budget vs Actual'!$G$51,'Budget vs Actual'!$I$51,'Budget vs Actual'!$K$51,'Budget vs Actual'!$M$51,'Budget vs Actual'!$K$53,'Budget vs Actual'!$M$53,'Budget vs Actual'!$G$54,'Budget vs Actual'!$I$54</definedName>
    <definedName name="QB_FORMULA_6" localSheetId="2" hidden="1">'Budget vs Actual'!$K$54,'Budget vs Actual'!$M$54,'Budget vs Actual'!$K$56,'Budget vs Actual'!$M$56,'Budget vs Actual'!$K$57,'Budget vs Actual'!$M$57,'Budget vs Actual'!$K$58,'Budget vs Actual'!$M$58,'Budget vs Actual'!$K$59,'Budget vs Actual'!$M$59,'Budget vs Actual'!$K$60,'Budget vs Actual'!$M$60,'Budget vs Actual'!$K$61,'Budget vs Actual'!$M$61,'Budget vs Actual'!$G$62,'Budget vs Actual'!$I$62</definedName>
    <definedName name="QB_FORMULA_7" localSheetId="2" hidden="1">'Budget vs Actual'!$K$62,'Budget vs Actual'!$M$62,'Budget vs Actual'!$K$64,'Budget vs Actual'!$M$64,'Budget vs Actual'!$G$65,'Budget vs Actual'!$I$65,'Budget vs Actual'!$K$65,'Budget vs Actual'!$M$65,'Budget vs Actual'!$G$66,'Budget vs Actual'!$I$66,'Budget vs Actual'!$K$66,'Budget vs Actual'!$M$66,'Budget vs Actual'!$G$67,'Budget vs Actual'!$I$67,'Budget vs Actual'!$K$67,'Budget vs Actual'!$M$67</definedName>
    <definedName name="QB_FORMULA_8" localSheetId="2" hidden="1">'Budget vs Actual'!$K$70,'Budget vs Actual'!$M$70,'Budget vs Actual'!$G$73,'Budget vs Actual'!$K$74,'Budget vs Actual'!$M$74,'Budget vs Actual'!$G$75,'Budget vs Actual'!$I$75,'Budget vs Actual'!$K$75,'Budget vs Actual'!$M$75,'Budget vs Actual'!$K$77,'Budget vs Actual'!$M$77,'Budget vs Actual'!$K$78,'Budget vs Actual'!$M$78,'Budget vs Actual'!$G$79,'Budget vs Actual'!$I$79,'Budget vs Actual'!$K$79</definedName>
    <definedName name="QB_FORMULA_9" localSheetId="2" hidden="1">'Budget vs Actual'!$M$79,'Budget vs Actual'!$G$80,'Budget vs Actual'!$I$80,'Budget vs Actual'!$K$80,'Budget vs Actual'!$M$80,'Budget vs Actual'!$G$81,'Budget vs Actual'!$I$81,'Budget vs Actual'!$K$81,'Budget vs Actual'!$M$81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Sheet'!$C$38</definedName>
    <definedName name="QB_ROW_106240" localSheetId="0" hidden="1">'Balance Sheet'!$E$52</definedName>
    <definedName name="QB_ROW_107230" localSheetId="2" hidden="1">'Budget vs Actual'!$D$7</definedName>
    <definedName name="QB_ROW_107230" localSheetId="1" hidden="1">PNL!$D$5</definedName>
    <definedName name="QB_ROW_110230" localSheetId="0" hidden="1">'Balance Sheet'!$D$59</definedName>
    <definedName name="QB_ROW_117220" localSheetId="0" hidden="1">'Balance Sheet'!$C$30</definedName>
    <definedName name="QB_ROW_12031" localSheetId="0" hidden="1">'Balance Sheet'!$D$48</definedName>
    <definedName name="QB_ROW_1220" localSheetId="0" hidden="1">'Balance Sheet'!$C$65</definedName>
    <definedName name="QB_ROW_122030" localSheetId="2" hidden="1">'Budget vs Actual'!$D$52</definedName>
    <definedName name="QB_ROW_122330" localSheetId="2" hidden="1">'Budget vs Actual'!$D$54</definedName>
    <definedName name="QB_ROW_12331" localSheetId="0" hidden="1">'Balance Sheet'!$D$55</definedName>
    <definedName name="QB_ROW_128240" localSheetId="0" hidden="1">'Balance Sheet'!$E$53</definedName>
    <definedName name="QB_ROW_13021" localSheetId="0" hidden="1">'Balance Sheet'!$C$57</definedName>
    <definedName name="QB_ROW_1311" localSheetId="0" hidden="1">'Balance Sheet'!$B$23</definedName>
    <definedName name="QB_ROW_13321" localSheetId="0" hidden="1">'Balance Sheet'!$C$60</definedName>
    <definedName name="QB_ROW_133230" localSheetId="0" hidden="1">'Balance Sheet'!$D$21</definedName>
    <definedName name="QB_ROW_134220" localSheetId="0" hidden="1">'Balance Sheet'!$C$67</definedName>
    <definedName name="QB_ROW_135220" localSheetId="0" hidden="1">'Balance Sheet'!$C$66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Sheet'!$B$62</definedName>
    <definedName name="QB_ROW_142240" localSheetId="2" hidden="1">'Budget vs Actual'!$E$32</definedName>
    <definedName name="QB_ROW_14311" localSheetId="0" hidden="1">'Balance Sheet'!$B$69</definedName>
    <definedName name="QB_ROW_146320" localSheetId="0" hidden="1">'Balance Sheet'!$C$32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Actual'!$E$57</definedName>
    <definedName name="QB_ROW_17221" localSheetId="0" hidden="1">'Balance Sheet'!$C$68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Actual'!$D$16</definedName>
    <definedName name="QB_ROW_18230" localSheetId="1" hidden="1">PNL!$D$10</definedName>
    <definedName name="QB_ROW_18301" localSheetId="2" hidden="1">'Budget vs Actual'!$A$81</definedName>
    <definedName name="QB_ROW_18301" localSheetId="1" hidden="1">PNL!$A$53</definedName>
    <definedName name="QB_ROW_183220" localSheetId="0" hidden="1">'Balance Sheet'!$C$42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Actual'!$D$43</definedName>
    <definedName name="QB_ROW_192030" localSheetId="1" hidden="1">PNL!$D$25</definedName>
    <definedName name="QB_ROW_192240" localSheetId="2" hidden="1">'Budget vs Actual'!$E$46</definedName>
    <definedName name="QB_ROW_192330" localSheetId="2" hidden="1">'Budget vs Actual'!$D$47</definedName>
    <definedName name="QB_ROW_192330" localSheetId="1" hidden="1">PNL!$D$27</definedName>
    <definedName name="QB_ROW_19311" localSheetId="2" hidden="1">'Budget vs Actual'!$B$67</definedName>
    <definedName name="QB_ROW_19311" localSheetId="1" hidden="1">PNL!$B$42</definedName>
    <definedName name="QB_ROW_193230" localSheetId="2" hidden="1">'Budget vs Actual'!$D$77</definedName>
    <definedName name="QB_ROW_193230" localSheetId="1" hidden="1">PNL!$D$50</definedName>
    <definedName name="QB_ROW_194030" localSheetId="2" hidden="1">'Budget vs Actual'!$D$63</definedName>
    <definedName name="QB_ROW_194030" localSheetId="1" hidden="1">PNL!$D$38</definedName>
    <definedName name="QB_ROW_194330" localSheetId="2" hidden="1">'Budget vs Actual'!$D$65</definedName>
    <definedName name="QB_ROW_194330" localSheetId="1" hidden="1">PNL!$D$40</definedName>
    <definedName name="QB_ROW_196240" localSheetId="0" hidden="1">'Balance Sheet'!$E$50</definedName>
    <definedName name="QB_ROW_198240" localSheetId="0" hidden="1">'Balance Sheet'!$E$49</definedName>
    <definedName name="QB_ROW_199240" localSheetId="0" hidden="1">'Balance Sheet'!$E$54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PNL!$C$7</definedName>
    <definedName name="QB_ROW_207230" localSheetId="2" hidden="1">'Budget vs Actual'!$D$15</definedName>
    <definedName name="QB_ROW_207230" localSheetId="1" hidden="1">PNL!$D$9</definedName>
    <definedName name="QB_ROW_208240" localSheetId="2" hidden="1">'Budget vs Actual'!$E$53</definedName>
    <definedName name="QB_ROW_21021" localSheetId="2" hidden="1">'Budget vs Actual'!$C$10</definedName>
    <definedName name="QB_ROW_21021" localSheetId="1" hidden="1">PNL!$C$8</definedName>
    <definedName name="QB_ROW_21321" localSheetId="2" hidden="1">'Budget vs Actual'!$C$66</definedName>
    <definedName name="QB_ROW_21321" localSheetId="1" hidden="1">PNL!$C$41</definedName>
    <definedName name="QB_ROW_216240" localSheetId="2" hidden="1">'Budget vs Actual'!$E$21</definedName>
    <definedName name="QB_ROW_216240" localSheetId="1" hidden="1">PNL!$E$12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Actual'!$B$68</definedName>
    <definedName name="QB_ROW_22011" localSheetId="1" hidden="1">PNL!$B$43</definedName>
    <definedName name="QB_ROW_220220" localSheetId="0" hidden="1">'Balance Sheet'!$C$37</definedName>
    <definedName name="QB_ROW_222240" localSheetId="2" hidden="1">'Budget vs Actual'!$E$59</definedName>
    <definedName name="QB_ROW_222240" localSheetId="1" hidden="1">PNL!$E$34</definedName>
    <definedName name="QB_ROW_22230" localSheetId="2" hidden="1">'Budget vs Actual'!$D$78</definedName>
    <definedName name="QB_ROW_22311" localSheetId="2" hidden="1">'Budget vs Actual'!$B$80</definedName>
    <definedName name="QB_ROW_22311" localSheetId="1" hidden="1">PNL!$B$52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1" localSheetId="2" hidden="1">'Budget vs Actual'!$C$69</definedName>
    <definedName name="QB_ROW_23021" localSheetId="1" hidden="1">PNL!$C$44</definedName>
    <definedName name="QB_ROW_230230" localSheetId="0" hidden="1">'Balance Sheet'!$D$34</definedName>
    <definedName name="QB_ROW_231240" localSheetId="2" hidden="1">'Budget vs Actual'!$E$44</definedName>
    <definedName name="QB_ROW_2321" localSheetId="0" hidden="1">'Balance Sheet'!$C$9</definedName>
    <definedName name="QB_ROW_23321" localSheetId="2" hidden="1">'Budget vs Actual'!$C$75</definedName>
    <definedName name="QB_ROW_23321" localSheetId="1" hidden="1">PNL!$C$48</definedName>
    <definedName name="QB_ROW_24021" localSheetId="2" hidden="1">'Budget vs Actual'!$C$76</definedName>
    <definedName name="QB_ROW_24021" localSheetId="1" hidden="1">PNL!$C$49</definedName>
    <definedName name="QB_ROW_241030" localSheetId="2" hidden="1">'Budget vs Actual'!$D$55</definedName>
    <definedName name="QB_ROW_241030" localSheetId="1" hidden="1">PNL!$D$32</definedName>
    <definedName name="QB_ROW_241330" localSheetId="2" hidden="1">'Budget vs Actual'!$D$62</definedName>
    <definedName name="QB_ROW_241330" localSheetId="1" hidden="1">PNL!$D$37</definedName>
    <definedName name="QB_ROW_242030" localSheetId="2" hidden="1">'Budget vs Actual'!$D$71</definedName>
    <definedName name="QB_ROW_242030" localSheetId="1" hidden="1">PNL!$D$45</definedName>
    <definedName name="QB_ROW_242330" localSheetId="2" hidden="1">'Budget vs Actual'!$D$73</definedName>
    <definedName name="QB_ROW_242330" localSheetId="1" hidden="1">PNL!$D$47</definedName>
    <definedName name="QB_ROW_24321" localSheetId="2" hidden="1">'Budget vs Actual'!$C$79</definedName>
    <definedName name="QB_ROW_24321" localSheetId="1" hidden="1">PNL!$C$51</definedName>
    <definedName name="QB_ROW_250240" localSheetId="2" hidden="1">'Budget vs Actual'!$E$26</definedName>
    <definedName name="QB_ROW_250240" localSheetId="1" hidden="1">PNL!$E$17</definedName>
    <definedName name="QB_ROW_251240" localSheetId="2" hidden="1">'Budget vs Actual'!$E$25</definedName>
    <definedName name="QB_ROW_251240" localSheetId="1" hidden="1">PNL!$E$16</definedName>
    <definedName name="QB_ROW_252240" localSheetId="2" hidden="1">'Budget vs Actual'!$E$22</definedName>
    <definedName name="QB_ROW_252240" localSheetId="1" hidden="1">PNL!$E$13</definedName>
    <definedName name="QB_ROW_253240" localSheetId="2" hidden="1">'Budget vs Actual'!$E$24</definedName>
    <definedName name="QB_ROW_253240" localSheetId="1" hidden="1">PNL!$E$15</definedName>
    <definedName name="QB_ROW_254030" localSheetId="2" hidden="1">'Budget vs Actual'!$D$20</definedName>
    <definedName name="QB_ROW_254030" localSheetId="1" hidden="1">PNL!$D$11</definedName>
    <definedName name="QB_ROW_254330" localSheetId="2" hidden="1">'Budget vs Actual'!$D$27</definedName>
    <definedName name="QB_ROW_254330" localSheetId="1" hidden="1">PNL!$D$18</definedName>
    <definedName name="QB_ROW_255220" localSheetId="0" hidden="1">'Balance Sheet'!$C$29</definedName>
    <definedName name="QB_ROW_257230" localSheetId="2" hidden="1">'Budget vs Actual'!$D$74</definedName>
    <definedName name="QB_ROW_258230" localSheetId="0" hidden="1">'Balance Sheet'!$D$13</definedName>
    <definedName name="QB_ROW_259230" localSheetId="2" hidden="1">'Budget vs Actual'!$D$70</definedName>
    <definedName name="QB_ROW_260230" localSheetId="0" hidden="1">'Balance Sheet'!$D$14</definedName>
    <definedName name="QB_ROW_262240" localSheetId="2" hidden="1">'Budget vs Actual'!$E$30</definedName>
    <definedName name="QB_ROW_26240" localSheetId="2" hidden="1">'Budget vs Actual'!$E$58</definedName>
    <definedName name="QB_ROW_26240" localSheetId="1" hidden="1">PNL!$E$33</definedName>
    <definedName name="QB_ROW_265240" localSheetId="2" hidden="1">'Budget vs Actual'!$E$18</definedName>
    <definedName name="QB_ROW_267250" localSheetId="2" hidden="1">'Budget vs Actual'!$F$38</definedName>
    <definedName name="QB_ROW_267250" localSheetId="1" hidden="1">PNL!$F$22</definedName>
    <definedName name="QB_ROW_268250" localSheetId="2" hidden="1">'Budget vs Actual'!$F$37</definedName>
    <definedName name="QB_ROW_269250" localSheetId="2" hidden="1">'Budget vs Actual'!$F$36</definedName>
    <definedName name="QB_ROW_27030" localSheetId="2" hidden="1">'Budget vs Actual'!$D$17</definedName>
    <definedName name="QB_ROW_271220" localSheetId="0" hidden="1">'Balance Sheet'!$C$64</definedName>
    <definedName name="QB_ROW_272220" localSheetId="0" hidden="1">'Balance Sheet'!$C$63</definedName>
    <definedName name="QB_ROW_273250" localSheetId="2" hidden="1">'Budget vs Actual'!$F$35</definedName>
    <definedName name="QB_ROW_27330" localSheetId="2" hidden="1">'Budget vs Actual'!$D$19</definedName>
    <definedName name="QB_ROW_274230" localSheetId="2" hidden="1">'Budget vs Actual'!$D$13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Sheet'!$C$27</definedName>
    <definedName name="QB_ROW_279240" localSheetId="2" hidden="1">'Budget vs Actual'!$E$29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Sheet'!$C$26</definedName>
    <definedName name="QB_ROW_28240" localSheetId="2" hidden="1">'Budget vs Actual'!$E$64</definedName>
    <definedName name="QB_ROW_28240" localSheetId="1" hidden="1">PNL!$E$39</definedName>
    <definedName name="QB_ROW_284230" localSheetId="0" hidden="1">'Balance Sheet'!$D$58</definedName>
    <definedName name="QB_ROW_285250" localSheetId="2" hidden="1">'Budget vs Actual'!$F$34</definedName>
    <definedName name="QB_ROW_285250" localSheetId="1" hidden="1">PNL!$F$21</definedName>
    <definedName name="QB_ROW_288220" localSheetId="0" hidden="1">'Balance Sheet'!$C$25</definedName>
    <definedName name="QB_ROW_301" localSheetId="0" hidden="1">'Balance Sheet'!$A$44</definedName>
    <definedName name="QB_ROW_3021" localSheetId="0" hidden="1">'Balance Sheet'!$C$10</definedName>
    <definedName name="QB_ROW_30240" localSheetId="2" hidden="1">'Budget vs Actual'!$E$60</definedName>
    <definedName name="QB_ROW_30240" localSheetId="1" hidden="1">PNL!$E$35</definedName>
    <definedName name="QB_ROW_3230" localSheetId="2" hidden="1">'Budget vs Actual'!$D$5</definedName>
    <definedName name="QB_ROW_3230" localSheetId="1" hidden="1">PNL!$D$4</definedName>
    <definedName name="QB_ROW_3321" localSheetId="0" hidden="1">'Balance Sheet'!$C$15</definedName>
    <definedName name="QB_ROW_39240" localSheetId="2" hidden="1">'Budget vs Actual'!$E$61</definedName>
    <definedName name="QB_ROW_39240" localSheetId="1" hidden="1">PNL!$E$36</definedName>
    <definedName name="QB_ROW_4021" localSheetId="0" hidden="1">'Balance Sheet'!$C$16</definedName>
    <definedName name="QB_ROW_41030" localSheetId="2" hidden="1">'Budget vs Actual'!$D$28</definedName>
    <definedName name="QB_ROW_41030" localSheetId="1" hidden="1">PNL!$D$19</definedName>
    <definedName name="QB_ROW_41330" localSheetId="2" hidden="1">'Budget vs Actual'!$D$42</definedName>
    <definedName name="QB_ROW_41330" localSheetId="1" hidden="1">PNL!$D$24</definedName>
    <definedName name="QB_ROW_42240" localSheetId="2" hidden="1">'Budget vs Actual'!$E$31</definedName>
    <definedName name="QB_ROW_4321" localSheetId="0" hidden="1">'Balance Sheet'!$C$22</definedName>
    <definedName name="QB_ROW_43340" localSheetId="2" hidden="1">'Budget vs Actual'!$E$41</definedName>
    <definedName name="QB_ROW_44230" localSheetId="2" hidden="1">'Budget vs Actual'!$D$8</definedName>
    <definedName name="QB_ROW_44230" localSheetId="1" hidden="1">PNL!$D$6</definedName>
    <definedName name="QB_ROW_5011" localSheetId="0" hidden="1">'Balance Sheet'!$B$24</definedName>
    <definedName name="QB_ROW_50240" localSheetId="2" hidden="1">'Budget vs Actual'!$E$45</definedName>
    <definedName name="QB_ROW_50240" localSheetId="1" hidden="1">PNL!$E$26</definedName>
    <definedName name="QB_ROW_5311" localSheetId="0" hidden="1">'Balance Sheet'!$B$40</definedName>
    <definedName name="QB_ROW_6011" localSheetId="0" hidden="1">'Balance Sheet'!$B$41</definedName>
    <definedName name="QB_ROW_61240" localSheetId="2" hidden="1">'Budget vs Actual'!$E$50</definedName>
    <definedName name="QB_ROW_61240" localSheetId="1" hidden="1">PNL!$E$30</definedName>
    <definedName name="QB_ROW_6240" localSheetId="2" hidden="1">'Budget vs Actual'!$E$72</definedName>
    <definedName name="QB_ROW_6240" localSheetId="1" hidden="1">PNL!$E$46</definedName>
    <definedName name="QB_ROW_63030" localSheetId="2" hidden="1">'Budget vs Actual'!$D$48</definedName>
    <definedName name="QB_ROW_63030" localSheetId="1" hidden="1">PNL!$D$28</definedName>
    <definedName name="QB_ROW_6311" localSheetId="0" hidden="1">'Balance Sheet'!$B$43</definedName>
    <definedName name="QB_ROW_63330" localSheetId="2" hidden="1">'Budget vs Actual'!$D$51</definedName>
    <definedName name="QB_ROW_63330" localSheetId="1" hidden="1">PNL!$D$31</definedName>
    <definedName name="QB_ROW_64240" localSheetId="2" hidden="1">'Budget vs Actual'!$E$49</definedName>
    <definedName name="QB_ROW_64240" localSheetId="1" hidden="1">PNL!$E$29</definedName>
    <definedName name="QB_ROW_67230" localSheetId="0" hidden="1">'Balance Sheet'!$D$12</definedName>
    <definedName name="QB_ROW_7001" localSheetId="0" hidden="1">'Balance Sheet'!$A$45</definedName>
    <definedName name="QB_ROW_72340" localSheetId="2" hidden="1">'Budget vs Actual'!$E$23</definedName>
    <definedName name="QB_ROW_72340" localSheetId="1" hidden="1">PNL!$E$14</definedName>
    <definedName name="QB_ROW_7240" localSheetId="2" hidden="1">'Budget vs Actual'!$E$56</definedName>
    <definedName name="QB_ROW_7301" localSheetId="0" hidden="1">'Balance Sheet'!$A$70</definedName>
    <definedName name="QB_ROW_8011" localSheetId="0" hidden="1">'Balance Sheet'!$B$46</definedName>
    <definedName name="QB_ROW_82040" localSheetId="2" hidden="1">'Budget vs Actual'!$E$33</definedName>
    <definedName name="QB_ROW_82040" localSheetId="1" hidden="1">PNL!$E$20</definedName>
    <definedName name="QB_ROW_82250" localSheetId="2" hidden="1">'Budget vs Actual'!$F$39</definedName>
    <definedName name="QB_ROW_82340" localSheetId="2" hidden="1">'Budget vs Actual'!$E$40</definedName>
    <definedName name="QB_ROW_82340" localSheetId="1" hidden="1">PNL!$E$23</definedName>
    <definedName name="QB_ROW_8311" localSheetId="0" hidden="1">'Balance Sheet'!$B$61</definedName>
    <definedName name="QB_ROW_83240" localSheetId="0" hidden="1">'Balance Sheet'!$E$51</definedName>
    <definedName name="QB_ROW_86230" localSheetId="2" hidden="1">'Budget vs Actual'!$D$14</definedName>
    <definedName name="QB_ROW_9021" localSheetId="0" hidden="1">'Balance Sheet'!$C$47</definedName>
    <definedName name="QB_ROW_9321" localSheetId="0" hidden="1">'Balance Sheet'!$C$56</definedName>
    <definedName name="QB_ROW_98220" localSheetId="0" hidden="1">'Balance Sheet'!$C$28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20220228</definedName>
    <definedName name="QBENDDATE" localSheetId="2">20220228</definedName>
    <definedName name="QBENDDATE" localSheetId="3">20220228</definedName>
    <definedName name="QBENDDATE" localSheetId="1">20220228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20220101</definedName>
    <definedName name="QBSTARTDATE" localSheetId="2">20220101</definedName>
    <definedName name="QBSTARTDATE" localSheetId="3">20220201</definedName>
    <definedName name="QBSTARTDATE" localSheetId="1">20220101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4" i="7" l="1"/>
  <c r="N154" i="7"/>
  <c r="P149" i="7"/>
  <c r="N149" i="7"/>
  <c r="P144" i="7"/>
  <c r="N144" i="7"/>
  <c r="P138" i="7"/>
  <c r="N138" i="7"/>
  <c r="P133" i="7"/>
  <c r="N133" i="7"/>
  <c r="P128" i="7"/>
  <c r="N128" i="7"/>
  <c r="P123" i="7"/>
  <c r="N123" i="7"/>
  <c r="P110" i="7"/>
  <c r="N110" i="7"/>
  <c r="P99" i="7"/>
  <c r="N99" i="7"/>
  <c r="P83" i="7"/>
  <c r="N83" i="7"/>
  <c r="P72" i="7"/>
  <c r="N72" i="7"/>
  <c r="P57" i="7"/>
  <c r="N57" i="7"/>
  <c r="P45" i="7"/>
  <c r="N45" i="7"/>
  <c r="P33" i="7"/>
  <c r="N33" i="7"/>
  <c r="P21" i="7"/>
  <c r="N21" i="7"/>
  <c r="P16" i="7"/>
  <c r="N16" i="7"/>
  <c r="P11" i="7"/>
  <c r="N11" i="7"/>
  <c r="P6" i="7"/>
  <c r="N6" i="7"/>
  <c r="M81" i="5" l="1"/>
  <c r="K81" i="5"/>
  <c r="I81" i="5"/>
  <c r="G81" i="5"/>
  <c r="M80" i="5"/>
  <c r="K80" i="5"/>
  <c r="I80" i="5"/>
  <c r="G80" i="5"/>
  <c r="M79" i="5"/>
  <c r="K79" i="5"/>
  <c r="I79" i="5"/>
  <c r="G79" i="5"/>
  <c r="M78" i="5"/>
  <c r="K78" i="5"/>
  <c r="M77" i="5"/>
  <c r="K77" i="5"/>
  <c r="M75" i="5"/>
  <c r="K75" i="5"/>
  <c r="I75" i="5"/>
  <c r="G75" i="5"/>
  <c r="M74" i="5"/>
  <c r="K74" i="5"/>
  <c r="G73" i="5"/>
  <c r="M70" i="5"/>
  <c r="K70" i="5"/>
  <c r="M67" i="5"/>
  <c r="K67" i="5"/>
  <c r="I67" i="5"/>
  <c r="G67" i="5"/>
  <c r="M66" i="5"/>
  <c r="K66" i="5"/>
  <c r="I66" i="5"/>
  <c r="G66" i="5"/>
  <c r="M65" i="5"/>
  <c r="K65" i="5"/>
  <c r="I65" i="5"/>
  <c r="G65" i="5"/>
  <c r="M64" i="5"/>
  <c r="K64" i="5"/>
  <c r="M62" i="5"/>
  <c r="K62" i="5"/>
  <c r="I62" i="5"/>
  <c r="G62" i="5"/>
  <c r="M61" i="5"/>
  <c r="K61" i="5"/>
  <c r="M60" i="5"/>
  <c r="K60" i="5"/>
  <c r="M59" i="5"/>
  <c r="K59" i="5"/>
  <c r="M58" i="5"/>
  <c r="K58" i="5"/>
  <c r="M57" i="5"/>
  <c r="K57" i="5"/>
  <c r="M56" i="5"/>
  <c r="K56" i="5"/>
  <c r="M54" i="5"/>
  <c r="K54" i="5"/>
  <c r="I54" i="5"/>
  <c r="G54" i="5"/>
  <c r="M53" i="5"/>
  <c r="K53" i="5"/>
  <c r="M51" i="5"/>
  <c r="K51" i="5"/>
  <c r="I51" i="5"/>
  <c r="G51" i="5"/>
  <c r="M50" i="5"/>
  <c r="K50" i="5"/>
  <c r="M49" i="5"/>
  <c r="K49" i="5"/>
  <c r="M47" i="5"/>
  <c r="K47" i="5"/>
  <c r="I47" i="5"/>
  <c r="G47" i="5"/>
  <c r="M46" i="5"/>
  <c r="K46" i="5"/>
  <c r="M45" i="5"/>
  <c r="K45" i="5"/>
  <c r="M44" i="5"/>
  <c r="K44" i="5"/>
  <c r="M42" i="5"/>
  <c r="K42" i="5"/>
  <c r="I42" i="5"/>
  <c r="G42" i="5"/>
  <c r="M41" i="5"/>
  <c r="K41" i="5"/>
  <c r="M40" i="5"/>
  <c r="K40" i="5"/>
  <c r="I40" i="5"/>
  <c r="G40" i="5"/>
  <c r="M39" i="5"/>
  <c r="K39" i="5"/>
  <c r="M38" i="5"/>
  <c r="K38" i="5"/>
  <c r="M37" i="5"/>
  <c r="K37" i="5"/>
  <c r="M36" i="5"/>
  <c r="K36" i="5"/>
  <c r="M35" i="5"/>
  <c r="K35" i="5"/>
  <c r="M32" i="5"/>
  <c r="K32" i="5"/>
  <c r="M31" i="5"/>
  <c r="K31" i="5"/>
  <c r="M30" i="5"/>
  <c r="K30" i="5"/>
  <c r="M29" i="5"/>
  <c r="K29" i="5"/>
  <c r="M27" i="5"/>
  <c r="K27" i="5"/>
  <c r="I27" i="5"/>
  <c r="G27" i="5"/>
  <c r="M26" i="5"/>
  <c r="K26" i="5"/>
  <c r="M25" i="5"/>
  <c r="K25" i="5"/>
  <c r="M24" i="5"/>
  <c r="K24" i="5"/>
  <c r="M23" i="5"/>
  <c r="K23" i="5"/>
  <c r="M22" i="5"/>
  <c r="K22" i="5"/>
  <c r="M21" i="5"/>
  <c r="K21" i="5"/>
  <c r="M19" i="5"/>
  <c r="K19" i="5"/>
  <c r="I19" i="5"/>
  <c r="G19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F70" i="3" l="1"/>
  <c r="F69" i="3"/>
  <c r="F61" i="3"/>
  <c r="F60" i="3"/>
  <c r="F56" i="3"/>
  <c r="F55" i="3"/>
  <c r="F44" i="3"/>
  <c r="F43" i="3"/>
  <c r="F40" i="3"/>
  <c r="F36" i="3"/>
  <c r="F23" i="3"/>
  <c r="F22" i="3"/>
  <c r="F15" i="3"/>
  <c r="F9" i="3"/>
  <c r="G53" i="1" l="1"/>
  <c r="G52" i="1"/>
  <c r="G51" i="1"/>
  <c r="G48" i="1"/>
  <c r="G47" i="1"/>
  <c r="G42" i="1"/>
  <c r="G41" i="1"/>
  <c r="G40" i="1"/>
  <c r="G37" i="1"/>
  <c r="G31" i="1"/>
  <c r="G27" i="1"/>
  <c r="G24" i="1"/>
  <c r="G23" i="1"/>
  <c r="G18" i="1"/>
  <c r="G7" i="1"/>
</calcChain>
</file>

<file path=xl/sharedStrings.xml><?xml version="1.0" encoding="utf-8"?>
<sst xmlns="http://schemas.openxmlformats.org/spreadsheetml/2006/main" count="424" uniqueCount="197">
  <si>
    <t>Jan - Feb 22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</si>
  <si>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</si>
  <si>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</si>
  <si>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</si>
  <si>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</si>
  <si>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</si>
  <si>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</si>
  <si>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</si>
  <si>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GBWWTPC Processing Fees</t>
  </si>
  <si>
    <t>Insurance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</si>
  <si>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</si>
  <si>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</si>
  <si>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</si>
  <si>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</si>
  <si>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</si>
  <si>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</si>
  <si>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</si>
  <si>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</si>
  <si>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</si>
  <si>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Engineering</t>
  </si>
  <si>
    <t>WO #6 PPermitting LSFM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</si>
  <si>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</si>
  <si>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</si>
  <si>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</si>
  <si>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</si>
  <si>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</si>
  <si>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</si>
  <si>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</si>
  <si>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</si>
  <si>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</si>
  <si>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</si>
  <si>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</si>
  <si>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</si>
  <si>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</si>
  <si>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</si>
  <si>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</si>
  <si>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</si>
  <si>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</si>
  <si>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</si>
  <si>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</si>
  <si>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</si>
  <si>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</si>
  <si>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</si>
  <si>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</si>
  <si>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</si>
  <si>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</si>
  <si>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</si>
  <si>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</si>
  <si>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</si>
  <si>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</si>
  <si>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</si>
  <si>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</si>
  <si>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</si>
  <si>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Feb 28, 22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</si>
  <si>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</si>
  <si>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</si>
  <si>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</si>
  <si>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</si>
  <si>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</si>
  <si>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</si>
  <si>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</si>
  <si>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</si>
  <si>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</si>
  <si>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</si>
  <si>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</si>
  <si>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</si>
  <si>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</si>
  <si>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</si>
  <si>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</si>
  <si>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</si>
  <si>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</si>
  <si>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</si>
  <si>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</si>
  <si>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</si>
  <si>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</si>
  <si>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</si>
  <si>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</si>
  <si>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</si>
  <si>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</si>
  <si>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</si>
  <si>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</si>
  <si>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</si>
  <si>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</si>
  <si>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</si>
  <si>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</si>
  <si>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</si>
  <si>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</si>
  <si>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</si>
  <si>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</si>
  <si>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</si>
  <si>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</si>
  <si>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</si>
  <si>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</si>
  <si>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</si>
  <si>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</si>
  <si>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</si>
  <si>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</si>
  <si>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</si>
  <si>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</si>
  <si>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</si>
  <si>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</si>
  <si>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</si>
  <si>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</si>
  <si>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</si>
  <si>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</si>
  <si>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</si>
  <si>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</si>
  <si>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</si>
  <si>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</si>
  <si>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</si>
  <si>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</si>
  <si>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</si>
  <si>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</si>
  <si>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</si>
  <si>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</si>
  <si>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</si>
  <si>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</si>
  <si>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</si>
  <si>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</si>
  <si>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</si>
  <si>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</si>
  <si>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</si>
  <si>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</si>
  <si>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</si>
  <si>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</si>
  <si>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</si>
  <si>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</si>
  <si>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</si>
  <si>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570 · CWF Loan Payment</t>
  </si>
  <si>
    <t>Equip Purchase</t>
  </si>
  <si>
    <t>Maintenance</t>
  </si>
  <si>
    <t>Lift Station/Pump/Gen Sets</t>
  </si>
  <si>
    <t>Total Maintenance</t>
  </si>
  <si>
    <t>Mission Statement</t>
  </si>
  <si>
    <t>Utility Location Services</t>
  </si>
  <si>
    <t>Accounting</t>
  </si>
  <si>
    <t>Appraisals and Surveys</t>
  </si>
  <si>
    <t>LLS Wetland Deliniation</t>
  </si>
  <si>
    <t>WO #14 Apple Hill</t>
  </si>
  <si>
    <t>WO #13 Extensions 2020</t>
  </si>
  <si>
    <t>Engineering - Other</t>
  </si>
  <si>
    <t>Legal</t>
  </si>
  <si>
    <t>Cheq Road Membership Fee</t>
  </si>
  <si>
    <t>530 · Grounds Maintenance - Other</t>
  </si>
  <si>
    <t>560 · Contract Service</t>
  </si>
  <si>
    <t>Force Main Direct to GBWWTPC</t>
  </si>
  <si>
    <t>Total 560 · Contract Service</t>
  </si>
  <si>
    <t>Advertising</t>
  </si>
  <si>
    <t>Dues/Web Site etc</t>
  </si>
  <si>
    <t>Loan for Construction Costs</t>
  </si>
  <si>
    <t>601 · Irregular Tax Payments</t>
  </si>
  <si>
    <t>700 · Interest Expense to CWF Loans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</si>
  <si>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</si>
  <si>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</si>
  <si>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</si>
  <si>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</si>
  <si>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</si>
  <si>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</si>
  <si>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</si>
  <si>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</si>
  <si>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</si>
  <si>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</si>
  <si>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</si>
  <si>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</si>
  <si>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</si>
  <si>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</si>
  <si>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</si>
  <si>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auto</t>
  </si>
  <si>
    <t>DD1006</t>
  </si>
  <si>
    <t>DD1007</t>
  </si>
  <si>
    <t>DD1008</t>
  </si>
  <si>
    <t>DD1009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</si>
  <si>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</si>
  <si>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</si>
  <si>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</si>
  <si>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</si>
  <si>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</si>
  <si>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</si>
  <si>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</si>
  <si>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</si>
  <si>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</si>
  <si>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3256</t>
  </si>
  <si>
    <t>6140</t>
  </si>
  <si>
    <t>419993</t>
  </si>
  <si>
    <t>QuickBooks Payroll Service</t>
  </si>
  <si>
    <t>Xcel Energy</t>
  </si>
  <si>
    <t>Carol Fahrenkrog</t>
  </si>
  <si>
    <t>Pam Brindley</t>
  </si>
  <si>
    <t>Rex J. Dollinger</t>
  </si>
  <si>
    <t>Rose M Lawyer</t>
  </si>
  <si>
    <t>Andrew J Long</t>
  </si>
  <si>
    <t>Duane L. Dehn</t>
  </si>
  <si>
    <t>Levi Leafblad {commissioner}</t>
  </si>
  <si>
    <t>Ryan Faragher</t>
  </si>
  <si>
    <t>Duane L. Dehn Ind.</t>
  </si>
  <si>
    <t>SEH</t>
  </si>
  <si>
    <t>2110 · Direct Deposit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</si>
</sst>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4" sqref="G4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53</v>
      </c>
    </row>
    <row r="2" spans="1:6" ht="15.75" thickTop="1" x14ac:dyDescent="0.25">
      <c r="A2" s="1" t="s">
        <v>54</v>
      </c>
      <c r="B2" s="1"/>
      <c r="C2" s="1"/>
      <c r="D2" s="1"/>
      <c r="E2" s="1"/>
      <c r="F2" s="2"/>
    </row>
    <row r="3" spans="1:6" x14ac:dyDescent="0.25">
      <c r="A3" s="1"/>
      <c r="B3" s="1" t="s">
        <v>55</v>
      </c>
      <c r="C3" s="1"/>
      <c r="D3" s="1"/>
      <c r="E3" s="1"/>
      <c r="F3" s="2"/>
    </row>
    <row r="4" spans="1:6" x14ac:dyDescent="0.25">
      <c r="A4" s="1"/>
      <c r="B4" s="1"/>
      <c r="C4" s="1" t="s">
        <v>56</v>
      </c>
      <c r="D4" s="1"/>
      <c r="E4" s="1"/>
      <c r="F4" s="2"/>
    </row>
    <row r="5" spans="1:6" x14ac:dyDescent="0.25">
      <c r="A5" s="1"/>
      <c r="B5" s="1"/>
      <c r="C5" s="1"/>
      <c r="D5" s="1" t="s">
        <v>57</v>
      </c>
      <c r="E5" s="1"/>
      <c r="F5" s="2">
        <v>200529.64</v>
      </c>
    </row>
    <row r="6" spans="1:6" x14ac:dyDescent="0.25">
      <c r="A6" s="1"/>
      <c r="B6" s="1"/>
      <c r="C6" s="1"/>
      <c r="D6" s="1" t="s">
        <v>58</v>
      </c>
      <c r="E6" s="1"/>
      <c r="F6" s="2">
        <v>178329.91</v>
      </c>
    </row>
    <row r="7" spans="1:6" x14ac:dyDescent="0.25">
      <c r="A7" s="1"/>
      <c r="B7" s="1"/>
      <c r="C7" s="1"/>
      <c r="D7" s="1" t="s">
        <v>59</v>
      </c>
      <c r="E7" s="1"/>
      <c r="F7" s="2">
        <v>58433.51</v>
      </c>
    </row>
    <row r="8" spans="1:6" ht="15.75" thickBot="1" x14ac:dyDescent="0.3">
      <c r="A8" s="1"/>
      <c r="B8" s="1"/>
      <c r="C8" s="1"/>
      <c r="D8" s="1" t="s">
        <v>60</v>
      </c>
      <c r="E8" s="1"/>
      <c r="F8" s="3">
        <v>16169.89</v>
      </c>
    </row>
    <row r="9" spans="1:6" x14ac:dyDescent="0.25">
      <c r="A9" s="1"/>
      <c r="B9" s="1"/>
      <c r="C9" s="1" t="s">
        <v>61</v>
      </c>
      <c r="D9" s="1"/>
      <c r="E9" s="1"/>
      <c r="F9" s="2">
        <f>ROUND(SUM(F4:F8),5)</f>
        <v>453462.95</v>
      </c>
    </row>
    <row r="10" spans="1:6" x14ac:dyDescent="0.25">
      <c r="A10" s="1"/>
      <c r="B10" s="1"/>
      <c r="C10" s="1" t="s">
        <v>62</v>
      </c>
      <c r="D10" s="1"/>
      <c r="E10" s="1"/>
      <c r="F10" s="2"/>
    </row>
    <row r="11" spans="1:6" x14ac:dyDescent="0.25">
      <c r="A11" s="1"/>
      <c r="B11" s="1"/>
      <c r="C11" s="1"/>
      <c r="D11" s="1" t="s">
        <v>63</v>
      </c>
      <c r="E11" s="1"/>
      <c r="F11" s="2">
        <v>9743.82</v>
      </c>
    </row>
    <row r="12" spans="1:6" x14ac:dyDescent="0.25">
      <c r="A12" s="1"/>
      <c r="B12" s="1"/>
      <c r="C12" s="1"/>
      <c r="D12" s="1" t="s">
        <v>64</v>
      </c>
      <c r="E12" s="1"/>
      <c r="F12" s="2">
        <v>13521</v>
      </c>
    </row>
    <row r="13" spans="1:6" x14ac:dyDescent="0.25">
      <c r="A13" s="1"/>
      <c r="B13" s="1"/>
      <c r="C13" s="1"/>
      <c r="D13" s="1" t="s">
        <v>65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66</v>
      </c>
      <c r="E14" s="1"/>
      <c r="F14" s="3">
        <v>18667.02</v>
      </c>
    </row>
    <row r="15" spans="1:6" x14ac:dyDescent="0.25">
      <c r="A15" s="1"/>
      <c r="B15" s="1"/>
      <c r="C15" s="1" t="s">
        <v>67</v>
      </c>
      <c r="D15" s="1"/>
      <c r="E15" s="1"/>
      <c r="F15" s="2">
        <f>ROUND(SUM(F10:F14),5)</f>
        <v>63015.839999999997</v>
      </c>
    </row>
    <row r="16" spans="1:6" x14ac:dyDescent="0.25">
      <c r="A16" s="1"/>
      <c r="B16" s="1"/>
      <c r="C16" s="1" t="s">
        <v>68</v>
      </c>
      <c r="D16" s="1"/>
      <c r="E16" s="1"/>
      <c r="F16" s="2"/>
    </row>
    <row r="17" spans="1:6" x14ac:dyDescent="0.25">
      <c r="A17" s="1"/>
      <c r="B17" s="1"/>
      <c r="C17" s="1"/>
      <c r="D17" s="1" t="s">
        <v>69</v>
      </c>
      <c r="E17" s="1"/>
      <c r="F17" s="2">
        <v>-7555.38</v>
      </c>
    </row>
    <row r="18" spans="1:6" x14ac:dyDescent="0.25">
      <c r="A18" s="1"/>
      <c r="B18" s="1"/>
      <c r="C18" s="1"/>
      <c r="D18" s="1" t="s">
        <v>70</v>
      </c>
      <c r="E18" s="1"/>
      <c r="F18" s="2">
        <v>670.43</v>
      </c>
    </row>
    <row r="19" spans="1:6" x14ac:dyDescent="0.25">
      <c r="A19" s="1"/>
      <c r="B19" s="1"/>
      <c r="C19" s="1"/>
      <c r="D19" s="1" t="s">
        <v>71</v>
      </c>
      <c r="E19" s="1"/>
      <c r="F19" s="2">
        <v>-960.32</v>
      </c>
    </row>
    <row r="20" spans="1:6" x14ac:dyDescent="0.25">
      <c r="A20" s="1"/>
      <c r="B20" s="1"/>
      <c r="C20" s="1"/>
      <c r="D20" s="1" t="s">
        <v>72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73</v>
      </c>
      <c r="E21" s="1"/>
      <c r="F21" s="4">
        <v>3238.4</v>
      </c>
    </row>
    <row r="22" spans="1:6" ht="15.75" thickBot="1" x14ac:dyDescent="0.3">
      <c r="A22" s="1"/>
      <c r="B22" s="1"/>
      <c r="C22" s="1" t="s">
        <v>74</v>
      </c>
      <c r="D22" s="1"/>
      <c r="E22" s="1"/>
      <c r="F22" s="5">
        <f>ROUND(SUM(F16:F21),5)</f>
        <v>65847.429999999993</v>
      </c>
    </row>
    <row r="23" spans="1:6" x14ac:dyDescent="0.25">
      <c r="A23" s="1"/>
      <c r="B23" s="1" t="s">
        <v>75</v>
      </c>
      <c r="C23" s="1"/>
      <c r="D23" s="1"/>
      <c r="E23" s="1"/>
      <c r="F23" s="2">
        <f>ROUND(F3+F9+F15+F22,5)</f>
        <v>582326.22</v>
      </c>
    </row>
    <row r="24" spans="1:6" x14ac:dyDescent="0.25">
      <c r="A24" s="1"/>
      <c r="B24" s="1" t="s">
        <v>76</v>
      </c>
      <c r="C24" s="1"/>
      <c r="D24" s="1"/>
      <c r="E24" s="1"/>
      <c r="F24" s="2"/>
    </row>
    <row r="25" spans="1:6" x14ac:dyDescent="0.25">
      <c r="A25" s="1"/>
      <c r="B25" s="1"/>
      <c r="C25" s="1" t="s">
        <v>77</v>
      </c>
      <c r="D25" s="1"/>
      <c r="E25" s="1"/>
      <c r="F25" s="2">
        <v>28045.7</v>
      </c>
    </row>
    <row r="26" spans="1:6" x14ac:dyDescent="0.25">
      <c r="A26" s="1"/>
      <c r="B26" s="1"/>
      <c r="C26" s="1" t="s">
        <v>78</v>
      </c>
      <c r="D26" s="1"/>
      <c r="E26" s="1"/>
      <c r="F26" s="2">
        <v>100461.5</v>
      </c>
    </row>
    <row r="27" spans="1:6" x14ac:dyDescent="0.25">
      <c r="A27" s="1"/>
      <c r="B27" s="1"/>
      <c r="C27" s="1" t="s">
        <v>79</v>
      </c>
      <c r="D27" s="1"/>
      <c r="E27" s="1"/>
      <c r="F27" s="2">
        <v>11131.5</v>
      </c>
    </row>
    <row r="28" spans="1:6" x14ac:dyDescent="0.25">
      <c r="A28" s="1"/>
      <c r="B28" s="1"/>
      <c r="C28" s="1" t="s">
        <v>80</v>
      </c>
      <c r="D28" s="1"/>
      <c r="E28" s="1"/>
      <c r="F28" s="2">
        <v>1897196.49</v>
      </c>
    </row>
    <row r="29" spans="1:6" x14ac:dyDescent="0.25">
      <c r="A29" s="1"/>
      <c r="B29" s="1"/>
      <c r="C29" s="1" t="s">
        <v>81</v>
      </c>
      <c r="D29" s="1"/>
      <c r="E29" s="1"/>
      <c r="F29" s="2">
        <v>29950.97</v>
      </c>
    </row>
    <row r="30" spans="1:6" x14ac:dyDescent="0.25">
      <c r="A30" s="1"/>
      <c r="B30" s="1"/>
      <c r="C30" s="1" t="s">
        <v>82</v>
      </c>
      <c r="D30" s="1"/>
      <c r="E30" s="1"/>
      <c r="F30" s="2">
        <v>1288.99</v>
      </c>
    </row>
    <row r="31" spans="1:6" x14ac:dyDescent="0.25">
      <c r="A31" s="1"/>
      <c r="B31" s="1"/>
      <c r="C31" s="1" t="s">
        <v>83</v>
      </c>
      <c r="D31" s="1"/>
      <c r="E31" s="1"/>
      <c r="F31" s="2">
        <v>185333.21</v>
      </c>
    </row>
    <row r="32" spans="1:6" x14ac:dyDescent="0.25">
      <c r="A32" s="1"/>
      <c r="B32" s="1"/>
      <c r="C32" s="1" t="s">
        <v>84</v>
      </c>
      <c r="D32" s="1"/>
      <c r="E32" s="1"/>
      <c r="F32" s="2">
        <v>640114.91</v>
      </c>
    </row>
    <row r="33" spans="1:6" x14ac:dyDescent="0.25">
      <c r="A33" s="1"/>
      <c r="B33" s="1"/>
      <c r="C33" s="1" t="s">
        <v>85</v>
      </c>
      <c r="D33" s="1"/>
      <c r="E33" s="1"/>
      <c r="F33" s="2"/>
    </row>
    <row r="34" spans="1:6" x14ac:dyDescent="0.25">
      <c r="A34" s="1"/>
      <c r="B34" s="1"/>
      <c r="C34" s="1"/>
      <c r="D34" s="1" t="s">
        <v>86</v>
      </c>
      <c r="E34" s="1"/>
      <c r="F34" s="2">
        <v>14475</v>
      </c>
    </row>
    <row r="35" spans="1:6" ht="15.75" thickBot="1" x14ac:dyDescent="0.3">
      <c r="A35" s="1"/>
      <c r="B35" s="1"/>
      <c r="C35" s="1"/>
      <c r="D35" s="1" t="s">
        <v>87</v>
      </c>
      <c r="E35" s="1"/>
      <c r="F35" s="3">
        <v>52932</v>
      </c>
    </row>
    <row r="36" spans="1:6" x14ac:dyDescent="0.25">
      <c r="A36" s="1"/>
      <c r="B36" s="1"/>
      <c r="C36" s="1" t="s">
        <v>88</v>
      </c>
      <c r="D36" s="1"/>
      <c r="E36" s="1"/>
      <c r="F36" s="2">
        <f>ROUND(SUM(F33:F35),5)</f>
        <v>67407</v>
      </c>
    </row>
    <row r="37" spans="1:6" x14ac:dyDescent="0.25">
      <c r="A37" s="1"/>
      <c r="B37" s="1"/>
      <c r="C37" s="1" t="s">
        <v>89</v>
      </c>
      <c r="D37" s="1"/>
      <c r="E37" s="1"/>
      <c r="F37" s="2">
        <v>5163</v>
      </c>
    </row>
    <row r="38" spans="1:6" x14ac:dyDescent="0.25">
      <c r="A38" s="1"/>
      <c r="B38" s="1"/>
      <c r="C38" s="1" t="s">
        <v>90</v>
      </c>
      <c r="D38" s="1"/>
      <c r="E38" s="1"/>
      <c r="F38" s="2">
        <v>-215877.65</v>
      </c>
    </row>
    <row r="39" spans="1:6" ht="15.75" thickBot="1" x14ac:dyDescent="0.3">
      <c r="A39" s="1"/>
      <c r="B39" s="1"/>
      <c r="C39" s="1" t="s">
        <v>91</v>
      </c>
      <c r="D39" s="1"/>
      <c r="E39" s="1"/>
      <c r="F39" s="3">
        <v>-605141.71</v>
      </c>
    </row>
    <row r="40" spans="1:6" x14ac:dyDescent="0.25">
      <c r="A40" s="1"/>
      <c r="B40" s="1" t="s">
        <v>92</v>
      </c>
      <c r="C40" s="1"/>
      <c r="D40" s="1"/>
      <c r="E40" s="1"/>
      <c r="F40" s="2">
        <f>ROUND(SUM(F24:F32)+SUM(F36:F39),5)</f>
        <v>2145073.91</v>
      </c>
    </row>
    <row r="41" spans="1:6" x14ac:dyDescent="0.25">
      <c r="A41" s="1"/>
      <c r="B41" s="1" t="s">
        <v>93</v>
      </c>
      <c r="C41" s="1"/>
      <c r="D41" s="1"/>
      <c r="E41" s="1"/>
      <c r="F41" s="2"/>
    </row>
    <row r="42" spans="1:6" ht="15.75" thickBot="1" x14ac:dyDescent="0.3">
      <c r="A42" s="1"/>
      <c r="B42" s="1"/>
      <c r="C42" s="1" t="s">
        <v>94</v>
      </c>
      <c r="D42" s="1"/>
      <c r="E42" s="1"/>
      <c r="F42" s="4">
        <v>22426.45</v>
      </c>
    </row>
    <row r="43" spans="1:6" ht="15.75" thickBot="1" x14ac:dyDescent="0.3">
      <c r="A43" s="1"/>
      <c r="B43" s="1" t="s">
        <v>95</v>
      </c>
      <c r="C43" s="1"/>
      <c r="D43" s="1"/>
      <c r="E43" s="1"/>
      <c r="F43" s="6">
        <f>ROUND(SUM(F41:F42),5)</f>
        <v>22426.45</v>
      </c>
    </row>
    <row r="44" spans="1:6" s="9" customFormat="1" ht="12" thickBot="1" x14ac:dyDescent="0.25">
      <c r="A44" s="7" t="s">
        <v>96</v>
      </c>
      <c r="B44" s="7"/>
      <c r="C44" s="7"/>
      <c r="D44" s="7"/>
      <c r="E44" s="7"/>
      <c r="F44" s="8">
        <f>ROUND(F2+F23+F40+F43,5)</f>
        <v>2749826.58</v>
      </c>
    </row>
    <row r="45" spans="1:6" ht="15.75" thickTop="1" x14ac:dyDescent="0.25">
      <c r="A45" s="1" t="s">
        <v>97</v>
      </c>
      <c r="B45" s="1"/>
      <c r="C45" s="1"/>
      <c r="D45" s="1"/>
      <c r="E45" s="1"/>
      <c r="F45" s="2"/>
    </row>
    <row r="46" spans="1:6" x14ac:dyDescent="0.25">
      <c r="A46" s="1"/>
      <c r="B46" s="1" t="s">
        <v>98</v>
      </c>
      <c r="C46" s="1"/>
      <c r="D46" s="1"/>
      <c r="E46" s="1"/>
      <c r="F46" s="2"/>
    </row>
    <row r="47" spans="1:6" x14ac:dyDescent="0.25">
      <c r="A47" s="1"/>
      <c r="B47" s="1"/>
      <c r="C47" s="1" t="s">
        <v>99</v>
      </c>
      <c r="D47" s="1"/>
      <c r="E47" s="1"/>
      <c r="F47" s="2"/>
    </row>
    <row r="48" spans="1:6" x14ac:dyDescent="0.25">
      <c r="A48" s="1"/>
      <c r="B48" s="1"/>
      <c r="C48" s="1"/>
      <c r="D48" s="1" t="s">
        <v>100</v>
      </c>
      <c r="E48" s="1"/>
      <c r="F48" s="2"/>
    </row>
    <row r="49" spans="1:6" x14ac:dyDescent="0.25">
      <c r="A49" s="1"/>
      <c r="B49" s="1"/>
      <c r="C49" s="1"/>
      <c r="D49" s="1"/>
      <c r="E49" s="1" t="s">
        <v>101</v>
      </c>
      <c r="F49" s="2">
        <v>1707.25</v>
      </c>
    </row>
    <row r="50" spans="1:6" x14ac:dyDescent="0.25">
      <c r="A50" s="1"/>
      <c r="B50" s="1"/>
      <c r="C50" s="1"/>
      <c r="D50" s="1"/>
      <c r="E50" s="1" t="s">
        <v>102</v>
      </c>
      <c r="F50" s="2">
        <v>654.71</v>
      </c>
    </row>
    <row r="51" spans="1:6" x14ac:dyDescent="0.25">
      <c r="A51" s="1"/>
      <c r="B51" s="1"/>
      <c r="C51" s="1"/>
      <c r="D51" s="1"/>
      <c r="E51" s="1" t="s">
        <v>103</v>
      </c>
      <c r="F51" s="2">
        <v>2300.52</v>
      </c>
    </row>
    <row r="52" spans="1:6" x14ac:dyDescent="0.25">
      <c r="A52" s="1"/>
      <c r="B52" s="1"/>
      <c r="C52" s="1"/>
      <c r="D52" s="1"/>
      <c r="E52" s="1" t="s">
        <v>104</v>
      </c>
      <c r="F52" s="2">
        <v>6647.94</v>
      </c>
    </row>
    <row r="53" spans="1:6" x14ac:dyDescent="0.25">
      <c r="A53" s="1"/>
      <c r="B53" s="1"/>
      <c r="C53" s="1"/>
      <c r="D53" s="1"/>
      <c r="E53" s="1" t="s">
        <v>105</v>
      </c>
      <c r="F53" s="2">
        <v>508.6</v>
      </c>
    </row>
    <row r="54" spans="1:6" ht="15.75" thickBot="1" x14ac:dyDescent="0.3">
      <c r="A54" s="1"/>
      <c r="B54" s="1"/>
      <c r="C54" s="1"/>
      <c r="D54" s="1"/>
      <c r="E54" s="1" t="s">
        <v>106</v>
      </c>
      <c r="F54" s="4">
        <v>82712.3</v>
      </c>
    </row>
    <row r="55" spans="1:6" ht="15.75" thickBot="1" x14ac:dyDescent="0.3">
      <c r="A55" s="1"/>
      <c r="B55" s="1"/>
      <c r="C55" s="1"/>
      <c r="D55" s="1" t="s">
        <v>107</v>
      </c>
      <c r="E55" s="1"/>
      <c r="F55" s="5">
        <f>ROUND(SUM(F48:F54),5)</f>
        <v>94531.32</v>
      </c>
    </row>
    <row r="56" spans="1:6" x14ac:dyDescent="0.25">
      <c r="A56" s="1"/>
      <c r="B56" s="1"/>
      <c r="C56" s="1" t="s">
        <v>108</v>
      </c>
      <c r="D56" s="1"/>
      <c r="E56" s="1"/>
      <c r="F56" s="2">
        <f>ROUND(F47+F55,5)</f>
        <v>94531.32</v>
      </c>
    </row>
    <row r="57" spans="1:6" x14ac:dyDescent="0.25">
      <c r="A57" s="1"/>
      <c r="B57" s="1"/>
      <c r="C57" s="1" t="s">
        <v>109</v>
      </c>
      <c r="D57" s="1"/>
      <c r="E57" s="1"/>
      <c r="F57" s="2"/>
    </row>
    <row r="58" spans="1:6" x14ac:dyDescent="0.25">
      <c r="A58" s="1"/>
      <c r="B58" s="1"/>
      <c r="C58" s="1"/>
      <c r="D58" s="1" t="s">
        <v>110</v>
      </c>
      <c r="E58" s="1"/>
      <c r="F58" s="2">
        <v>116000</v>
      </c>
    </row>
    <row r="59" spans="1:6" ht="15.75" thickBot="1" x14ac:dyDescent="0.3">
      <c r="A59" s="1"/>
      <c r="B59" s="1"/>
      <c r="C59" s="1"/>
      <c r="D59" s="1" t="s">
        <v>111</v>
      </c>
      <c r="E59" s="1"/>
      <c r="F59" s="4">
        <v>126018.97</v>
      </c>
    </row>
    <row r="60" spans="1:6" ht="15.75" thickBot="1" x14ac:dyDescent="0.3">
      <c r="A60" s="1"/>
      <c r="B60" s="1"/>
      <c r="C60" s="1" t="s">
        <v>112</v>
      </c>
      <c r="D60" s="1"/>
      <c r="E60" s="1"/>
      <c r="F60" s="5">
        <f>ROUND(SUM(F57:F59),5)</f>
        <v>242018.97</v>
      </c>
    </row>
    <row r="61" spans="1:6" x14ac:dyDescent="0.25">
      <c r="A61" s="1"/>
      <c r="B61" s="1" t="s">
        <v>113</v>
      </c>
      <c r="C61" s="1"/>
      <c r="D61" s="1"/>
      <c r="E61" s="1"/>
      <c r="F61" s="2">
        <f>ROUND(F46+F56+F60,5)</f>
        <v>336550.29</v>
      </c>
    </row>
    <row r="62" spans="1:6" x14ac:dyDescent="0.25">
      <c r="A62" s="1"/>
      <c r="B62" s="1" t="s">
        <v>114</v>
      </c>
      <c r="C62" s="1"/>
      <c r="D62" s="1"/>
      <c r="E62" s="1"/>
      <c r="F62" s="2"/>
    </row>
    <row r="63" spans="1:6" x14ac:dyDescent="0.25">
      <c r="A63" s="1"/>
      <c r="B63" s="1"/>
      <c r="C63" s="1" t="s">
        <v>115</v>
      </c>
      <c r="D63" s="1"/>
      <c r="E63" s="1"/>
      <c r="F63" s="2">
        <v>321022.65999999997</v>
      </c>
    </row>
    <row r="64" spans="1:6" x14ac:dyDescent="0.25">
      <c r="A64" s="1"/>
      <c r="B64" s="1"/>
      <c r="C64" s="1" t="s">
        <v>116</v>
      </c>
      <c r="D64" s="1"/>
      <c r="E64" s="1"/>
      <c r="F64" s="2">
        <v>1928687.79</v>
      </c>
    </row>
    <row r="65" spans="1:6" x14ac:dyDescent="0.25">
      <c r="A65" s="1"/>
      <c r="B65" s="1"/>
      <c r="C65" s="1" t="s">
        <v>117</v>
      </c>
      <c r="D65" s="1"/>
      <c r="E65" s="1"/>
      <c r="F65" s="2">
        <v>-38097.589999999997</v>
      </c>
    </row>
    <row r="66" spans="1:6" x14ac:dyDescent="0.25">
      <c r="A66" s="1"/>
      <c r="B66" s="1"/>
      <c r="C66" s="1" t="s">
        <v>118</v>
      </c>
      <c r="D66" s="1"/>
      <c r="E66" s="1"/>
      <c r="F66" s="2">
        <v>7765.81</v>
      </c>
    </row>
    <row r="67" spans="1:6" x14ac:dyDescent="0.25">
      <c r="A67" s="1"/>
      <c r="B67" s="1"/>
      <c r="C67" s="1" t="s">
        <v>119</v>
      </c>
      <c r="D67" s="1"/>
      <c r="E67" s="1"/>
      <c r="F67" s="2">
        <v>158944.03</v>
      </c>
    </row>
    <row r="68" spans="1:6" ht="15.75" thickBot="1" x14ac:dyDescent="0.3">
      <c r="A68" s="1"/>
      <c r="B68" s="1"/>
      <c r="C68" s="1" t="s">
        <v>52</v>
      </c>
      <c r="D68" s="1"/>
      <c r="E68" s="1"/>
      <c r="F68" s="4">
        <v>34953.589999999997</v>
      </c>
    </row>
    <row r="69" spans="1:6" ht="15.75" thickBot="1" x14ac:dyDescent="0.3">
      <c r="A69" s="1"/>
      <c r="B69" s="1" t="s">
        <v>120</v>
      </c>
      <c r="C69" s="1"/>
      <c r="D69" s="1"/>
      <c r="E69" s="1"/>
      <c r="F69" s="6">
        <f>ROUND(SUM(F62:F68),5)</f>
        <v>2413276.29</v>
      </c>
    </row>
    <row r="70" spans="1:6" s="9" customFormat="1" ht="12" thickBot="1" x14ac:dyDescent="0.25">
      <c r="A70" s="7" t="s">
        <v>121</v>
      </c>
      <c r="B70" s="7"/>
      <c r="C70" s="7"/>
      <c r="D70" s="7"/>
      <c r="E70" s="7"/>
      <c r="F70" s="8">
        <f>ROUND(F45+F61+F69,5)</f>
        <v>2749826.58</v>
      </c>
    </row>
    <row r="71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7:49 AM
&amp;"Arial,Bold"&amp;8 03/08/22
&amp;"Arial,Bold"&amp;8 Accrual Basis&amp;C&amp;"Arial,Bold"&amp;12 PIKES BAY SANITARY DISTRICT
&amp;"Arial,Bold"&amp;14 Balance Sheet
&amp;"Arial,Bold"&amp;10 As of February 28,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4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I2" sqref="I2"/>
    </sheetView>
  </sheetViews>
  <sheetFormatPr defaultRowHeight="15" x14ac:dyDescent="0.25"/>
  <cols>
    <col min="1" max="5" width="3" style="13" customWidth="1"/>
    <col min="6" max="6" width="26.7109375" style="13" customWidth="1"/>
    <col min="7" max="7" width="10.140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38.04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14666.95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51792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66496.990000000005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2734.2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307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/>
    </row>
    <row r="12" spans="1:7" x14ac:dyDescent="0.25">
      <c r="A12" s="1"/>
      <c r="B12" s="1"/>
      <c r="C12" s="1"/>
      <c r="D12" s="1"/>
      <c r="E12" s="1" t="s">
        <v>11</v>
      </c>
      <c r="F12" s="1"/>
      <c r="G12" s="2">
        <v>2703.34</v>
      </c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107.66</v>
      </c>
    </row>
    <row r="14" spans="1:7" x14ac:dyDescent="0.25">
      <c r="A14" s="1"/>
      <c r="B14" s="1"/>
      <c r="C14" s="1"/>
      <c r="D14" s="1"/>
      <c r="E14" s="1" t="s">
        <v>13</v>
      </c>
      <c r="F14" s="1"/>
      <c r="G14" s="2">
        <v>862.11</v>
      </c>
    </row>
    <row r="15" spans="1:7" x14ac:dyDescent="0.25">
      <c r="A15" s="1"/>
      <c r="B15" s="1"/>
      <c r="C15" s="1"/>
      <c r="D15" s="1"/>
      <c r="E15" s="1" t="s">
        <v>14</v>
      </c>
      <c r="F15" s="1"/>
      <c r="G15" s="2">
        <v>300</v>
      </c>
    </row>
    <row r="16" spans="1:7" x14ac:dyDescent="0.25">
      <c r="A16" s="1"/>
      <c r="B16" s="1"/>
      <c r="C16" s="1"/>
      <c r="D16" s="1"/>
      <c r="E16" s="1" t="s">
        <v>15</v>
      </c>
      <c r="F16" s="1"/>
      <c r="G16" s="2">
        <v>2500</v>
      </c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6066.4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ROUND(SUM(G11:G17),5)</f>
        <v>12539.51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/>
    </row>
    <row r="21" spans="1:7" x14ac:dyDescent="0.25">
      <c r="A21" s="1"/>
      <c r="B21" s="1"/>
      <c r="C21" s="1"/>
      <c r="D21" s="1"/>
      <c r="E21" s="1"/>
      <c r="F21" s="1" t="s">
        <v>20</v>
      </c>
      <c r="G21" s="2">
        <v>1125</v>
      </c>
    </row>
    <row r="22" spans="1:7" ht="15.75" thickBot="1" x14ac:dyDescent="0.3">
      <c r="A22" s="1"/>
      <c r="B22" s="1"/>
      <c r="C22" s="1"/>
      <c r="D22" s="1"/>
      <c r="E22" s="1"/>
      <c r="F22" s="1" t="s">
        <v>21</v>
      </c>
      <c r="G22" s="4">
        <v>2187.5</v>
      </c>
    </row>
    <row r="23" spans="1:7" ht="15.75" thickBot="1" x14ac:dyDescent="0.3">
      <c r="A23" s="1"/>
      <c r="B23" s="1"/>
      <c r="C23" s="1"/>
      <c r="D23" s="1"/>
      <c r="E23" s="1" t="s">
        <v>22</v>
      </c>
      <c r="F23" s="1"/>
      <c r="G23" s="5">
        <f>ROUND(SUM(G20:G22),5)</f>
        <v>3312.5</v>
      </c>
    </row>
    <row r="24" spans="1:7" x14ac:dyDescent="0.25">
      <c r="A24" s="1"/>
      <c r="B24" s="1"/>
      <c r="C24" s="1"/>
      <c r="D24" s="1" t="s">
        <v>23</v>
      </c>
      <c r="E24" s="1"/>
      <c r="F24" s="1"/>
      <c r="G24" s="2">
        <f>ROUND(G19+G23,5)</f>
        <v>3312.5</v>
      </c>
    </row>
    <row r="25" spans="1:7" x14ac:dyDescent="0.25">
      <c r="A25" s="1"/>
      <c r="B25" s="1"/>
      <c r="C25" s="1"/>
      <c r="D25" s="1" t="s">
        <v>24</v>
      </c>
      <c r="E25" s="1"/>
      <c r="F25" s="1"/>
      <c r="G25" s="2"/>
    </row>
    <row r="26" spans="1:7" ht="15.75" thickBot="1" x14ac:dyDescent="0.3">
      <c r="A26" s="1"/>
      <c r="B26" s="1"/>
      <c r="C26" s="1"/>
      <c r="D26" s="1"/>
      <c r="E26" s="1" t="s">
        <v>25</v>
      </c>
      <c r="F26" s="1"/>
      <c r="G26" s="3">
        <v>1050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>
        <f>ROUND(SUM(G25:G26),5)</f>
        <v>1050</v>
      </c>
    </row>
    <row r="28" spans="1:7" x14ac:dyDescent="0.25">
      <c r="A28" s="1"/>
      <c r="B28" s="1"/>
      <c r="C28" s="1"/>
      <c r="D28" s="1" t="s">
        <v>27</v>
      </c>
      <c r="E28" s="1"/>
      <c r="F28" s="1"/>
      <c r="G28" s="2"/>
    </row>
    <row r="29" spans="1:7" x14ac:dyDescent="0.25">
      <c r="A29" s="1"/>
      <c r="B29" s="1"/>
      <c r="C29" s="1"/>
      <c r="D29" s="1"/>
      <c r="E29" s="1" t="s">
        <v>28</v>
      </c>
      <c r="F29" s="1"/>
      <c r="G29" s="2">
        <v>343.22</v>
      </c>
    </row>
    <row r="30" spans="1:7" ht="15.75" thickBot="1" x14ac:dyDescent="0.3">
      <c r="A30" s="1"/>
      <c r="B30" s="1"/>
      <c r="C30" s="1"/>
      <c r="D30" s="1"/>
      <c r="E30" s="1" t="s">
        <v>29</v>
      </c>
      <c r="F30" s="1"/>
      <c r="G30" s="3">
        <v>403.76</v>
      </c>
    </row>
    <row r="31" spans="1:7" x14ac:dyDescent="0.25">
      <c r="A31" s="1"/>
      <c r="B31" s="1"/>
      <c r="C31" s="1"/>
      <c r="D31" s="1" t="s">
        <v>30</v>
      </c>
      <c r="E31" s="1"/>
      <c r="F31" s="1"/>
      <c r="G31" s="2">
        <f>ROUND(SUM(G28:G30),5)</f>
        <v>746.98</v>
      </c>
    </row>
    <row r="32" spans="1:7" x14ac:dyDescent="0.25">
      <c r="A32" s="1"/>
      <c r="B32" s="1"/>
      <c r="C32" s="1"/>
      <c r="D32" s="1" t="s">
        <v>31</v>
      </c>
      <c r="E32" s="1"/>
      <c r="F32" s="1"/>
      <c r="G32" s="2"/>
    </row>
    <row r="33" spans="1:7" x14ac:dyDescent="0.25">
      <c r="A33" s="1"/>
      <c r="B33" s="1"/>
      <c r="C33" s="1"/>
      <c r="D33" s="1"/>
      <c r="E33" s="1" t="s">
        <v>32</v>
      </c>
      <c r="F33" s="1"/>
      <c r="G33" s="2">
        <v>10</v>
      </c>
    </row>
    <row r="34" spans="1:7" x14ac:dyDescent="0.25">
      <c r="A34" s="1"/>
      <c r="B34" s="1"/>
      <c r="C34" s="1"/>
      <c r="D34" s="1"/>
      <c r="E34" s="1" t="s">
        <v>33</v>
      </c>
      <c r="F34" s="1"/>
      <c r="G34" s="2">
        <v>150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v>203.61</v>
      </c>
    </row>
    <row r="36" spans="1:7" ht="15.75" thickBot="1" x14ac:dyDescent="0.3">
      <c r="A36" s="1"/>
      <c r="B36" s="1"/>
      <c r="C36" s="1"/>
      <c r="D36" s="1"/>
      <c r="E36" s="1" t="s">
        <v>35</v>
      </c>
      <c r="F36" s="1"/>
      <c r="G36" s="3">
        <v>127.1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>
        <f>ROUND(SUM(G32:G36),5)</f>
        <v>490.71</v>
      </c>
    </row>
    <row r="38" spans="1:7" x14ac:dyDescent="0.25">
      <c r="A38" s="1"/>
      <c r="B38" s="1"/>
      <c r="C38" s="1"/>
      <c r="D38" s="1" t="s">
        <v>37</v>
      </c>
      <c r="E38" s="1"/>
      <c r="F38" s="1"/>
      <c r="G38" s="2"/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4">
        <v>78.5</v>
      </c>
    </row>
    <row r="40" spans="1:7" ht="15.75" thickBot="1" x14ac:dyDescent="0.3">
      <c r="A40" s="1"/>
      <c r="B40" s="1"/>
      <c r="C40" s="1"/>
      <c r="D40" s="1" t="s">
        <v>39</v>
      </c>
      <c r="E40" s="1"/>
      <c r="F40" s="1"/>
      <c r="G40" s="6">
        <f>ROUND(SUM(G38:G39),5)</f>
        <v>78.5</v>
      </c>
    </row>
    <row r="41" spans="1:7" ht="15.75" thickBot="1" x14ac:dyDescent="0.3">
      <c r="A41" s="1"/>
      <c r="B41" s="1"/>
      <c r="C41" s="1" t="s">
        <v>40</v>
      </c>
      <c r="D41" s="1"/>
      <c r="E41" s="1"/>
      <c r="F41" s="1"/>
      <c r="G41" s="5">
        <f>ROUND(SUM(G8:G10)+G18+G24+G27+G31+G37+G40,5)</f>
        <v>21259.4</v>
      </c>
    </row>
    <row r="42" spans="1:7" x14ac:dyDescent="0.25">
      <c r="A42" s="1"/>
      <c r="B42" s="1" t="s">
        <v>41</v>
      </c>
      <c r="C42" s="1"/>
      <c r="D42" s="1"/>
      <c r="E42" s="1"/>
      <c r="F42" s="1"/>
      <c r="G42" s="2">
        <f>ROUND(G2+G7-G41,5)</f>
        <v>45237.59</v>
      </c>
    </row>
    <row r="43" spans="1:7" x14ac:dyDescent="0.25">
      <c r="A43" s="1"/>
      <c r="B43" s="1" t="s">
        <v>42</v>
      </c>
      <c r="C43" s="1"/>
      <c r="D43" s="1"/>
      <c r="E43" s="1"/>
      <c r="F43" s="1"/>
      <c r="G43" s="2"/>
    </row>
    <row r="44" spans="1:7" x14ac:dyDescent="0.25">
      <c r="A44" s="1"/>
      <c r="B44" s="1"/>
      <c r="C44" s="1" t="s">
        <v>43</v>
      </c>
      <c r="D44" s="1"/>
      <c r="E44" s="1"/>
      <c r="F44" s="1"/>
      <c r="G44" s="2"/>
    </row>
    <row r="45" spans="1:7" x14ac:dyDescent="0.25">
      <c r="A45" s="1"/>
      <c r="B45" s="1"/>
      <c r="C45" s="1"/>
      <c r="D45" s="1" t="s">
        <v>44</v>
      </c>
      <c r="E45" s="1"/>
      <c r="F45" s="1"/>
      <c r="G45" s="2"/>
    </row>
    <row r="46" spans="1:7" ht="15.75" thickBot="1" x14ac:dyDescent="0.3">
      <c r="A46" s="1"/>
      <c r="B46" s="1"/>
      <c r="C46" s="1"/>
      <c r="D46" s="1"/>
      <c r="E46" s="1" t="s">
        <v>45</v>
      </c>
      <c r="F46" s="1"/>
      <c r="G46" s="4">
        <v>-217</v>
      </c>
    </row>
    <row r="47" spans="1:7" ht="15.75" thickBot="1" x14ac:dyDescent="0.3">
      <c r="A47" s="1"/>
      <c r="B47" s="1"/>
      <c r="C47" s="1"/>
      <c r="D47" s="1" t="s">
        <v>46</v>
      </c>
      <c r="E47" s="1"/>
      <c r="F47" s="1"/>
      <c r="G47" s="5">
        <f>ROUND(SUM(G45:G46),5)</f>
        <v>-217</v>
      </c>
    </row>
    <row r="48" spans="1:7" x14ac:dyDescent="0.25">
      <c r="A48" s="1"/>
      <c r="B48" s="1"/>
      <c r="C48" s="1" t="s">
        <v>47</v>
      </c>
      <c r="D48" s="1"/>
      <c r="E48" s="1"/>
      <c r="F48" s="1"/>
      <c r="G48" s="2">
        <f>ROUND(G44+G47,5)</f>
        <v>-217</v>
      </c>
    </row>
    <row r="49" spans="1:7" x14ac:dyDescent="0.25">
      <c r="A49" s="1"/>
      <c r="B49" s="1"/>
      <c r="C49" s="1" t="s">
        <v>48</v>
      </c>
      <c r="D49" s="1"/>
      <c r="E49" s="1"/>
      <c r="F49" s="1"/>
      <c r="G49" s="2"/>
    </row>
    <row r="50" spans="1:7" ht="15.75" thickBot="1" x14ac:dyDescent="0.3">
      <c r="A50" s="1"/>
      <c r="B50" s="1"/>
      <c r="C50" s="1"/>
      <c r="D50" s="1" t="s">
        <v>49</v>
      </c>
      <c r="E50" s="1"/>
      <c r="F50" s="1"/>
      <c r="G50" s="4">
        <v>10067</v>
      </c>
    </row>
    <row r="51" spans="1:7" ht="15.75" thickBot="1" x14ac:dyDescent="0.3">
      <c r="A51" s="1"/>
      <c r="B51" s="1"/>
      <c r="C51" s="1" t="s">
        <v>50</v>
      </c>
      <c r="D51" s="1"/>
      <c r="E51" s="1"/>
      <c r="F51" s="1"/>
      <c r="G51" s="6">
        <f>ROUND(SUM(G49:G50),5)</f>
        <v>10067</v>
      </c>
    </row>
    <row r="52" spans="1:7" ht="15.75" thickBot="1" x14ac:dyDescent="0.3">
      <c r="A52" s="1"/>
      <c r="B52" s="1" t="s">
        <v>51</v>
      </c>
      <c r="C52" s="1"/>
      <c r="D52" s="1"/>
      <c r="E52" s="1"/>
      <c r="F52" s="1"/>
      <c r="G52" s="6">
        <f>ROUND(G43+G48-G51,5)</f>
        <v>-10284</v>
      </c>
    </row>
    <row r="53" spans="1:7" s="9" customFormat="1" ht="12" thickBot="1" x14ac:dyDescent="0.25">
      <c r="A53" s="7" t="s">
        <v>52</v>
      </c>
      <c r="B53" s="7"/>
      <c r="C53" s="7"/>
      <c r="D53" s="7"/>
      <c r="E53" s="7"/>
      <c r="F53" s="7"/>
      <c r="G53" s="8">
        <f>ROUND(G42+G52,5)</f>
        <v>34953.589999999997</v>
      </c>
    </row>
    <row r="54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7:48 AM
&amp;"Arial,Bold"&amp;8 03/08/22
&amp;"Arial,Bold"&amp;8 Accrual Basis&amp;C&amp;"Arial,Bold"&amp;12 PIKES BAY SANITARY DISTRICT
&amp;"Arial,Bold"&amp;14 Profit &amp;&amp; Loss
&amp;"Arial,Bold"&amp;10 January through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8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O8" sqref="O8"/>
    </sheetView>
  </sheetViews>
  <sheetFormatPr defaultRowHeight="15" x14ac:dyDescent="0.25"/>
  <cols>
    <col min="1" max="5" width="3" style="13" customWidth="1"/>
    <col min="6" max="6" width="28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122</v>
      </c>
      <c r="J2" s="25"/>
      <c r="K2" s="24" t="s">
        <v>123</v>
      </c>
      <c r="L2" s="25"/>
      <c r="M2" s="24" t="s">
        <v>124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3</v>
      </c>
      <c r="E5" s="1"/>
      <c r="F5" s="1"/>
      <c r="G5" s="2">
        <v>38.04</v>
      </c>
      <c r="H5" s="17"/>
      <c r="I5" s="2">
        <v>2500</v>
      </c>
      <c r="J5" s="17"/>
      <c r="K5" s="2">
        <f>ROUND((G5-I5),5)</f>
        <v>-2461.96</v>
      </c>
      <c r="L5" s="17"/>
      <c r="M5" s="18">
        <f>ROUND(IF(I5=0, IF(G5=0, 0, 1), G5/I5),5)</f>
        <v>1.5219999999999999E-2</v>
      </c>
    </row>
    <row r="6" spans="1:13" x14ac:dyDescent="0.25">
      <c r="A6" s="1"/>
      <c r="B6" s="1"/>
      <c r="C6" s="1"/>
      <c r="D6" s="1" t="s">
        <v>125</v>
      </c>
      <c r="E6" s="1"/>
      <c r="F6" s="1"/>
      <c r="G6" s="2">
        <v>0</v>
      </c>
      <c r="H6" s="17"/>
      <c r="I6" s="2">
        <v>5000</v>
      </c>
      <c r="J6" s="17"/>
      <c r="K6" s="2">
        <f>ROUND((G6-I6),5)</f>
        <v>-5000</v>
      </c>
      <c r="L6" s="17"/>
      <c r="M6" s="18">
        <f>ROUND(IF(I6=0, IF(G6=0, 0, 1), G6/I6),5)</f>
        <v>0</v>
      </c>
    </row>
    <row r="7" spans="1:13" x14ac:dyDescent="0.25">
      <c r="A7" s="1"/>
      <c r="B7" s="1"/>
      <c r="C7" s="1"/>
      <c r="D7" s="1" t="s">
        <v>4</v>
      </c>
      <c r="E7" s="1"/>
      <c r="F7" s="1"/>
      <c r="G7" s="2">
        <v>14666.95</v>
      </c>
      <c r="H7" s="17"/>
      <c r="I7" s="2">
        <v>84196</v>
      </c>
      <c r="J7" s="17"/>
      <c r="K7" s="2">
        <f>ROUND((G7-I7),5)</f>
        <v>-69529.05</v>
      </c>
      <c r="L7" s="17"/>
      <c r="M7" s="18">
        <f>ROUND(IF(I7=0, IF(G7=0, 0, 1), G7/I7),5)</f>
        <v>0.17419999999999999</v>
      </c>
    </row>
    <row r="8" spans="1:13" ht="15.75" thickBot="1" x14ac:dyDescent="0.3">
      <c r="A8" s="1"/>
      <c r="B8" s="1"/>
      <c r="C8" s="1"/>
      <c r="D8" s="1" t="s">
        <v>5</v>
      </c>
      <c r="E8" s="1"/>
      <c r="F8" s="1"/>
      <c r="G8" s="3">
        <v>51792</v>
      </c>
      <c r="H8" s="17"/>
      <c r="I8" s="3">
        <v>24241.5</v>
      </c>
      <c r="J8" s="17"/>
      <c r="K8" s="3">
        <f>ROUND((G8-I8),5)</f>
        <v>27550.5</v>
      </c>
      <c r="L8" s="17"/>
      <c r="M8" s="19">
        <f>ROUND(IF(I8=0, IF(G8=0, 0, 1), G8/I8),5)</f>
        <v>2.1364999999999998</v>
      </c>
    </row>
    <row r="9" spans="1:13" x14ac:dyDescent="0.25">
      <c r="A9" s="1"/>
      <c r="B9" s="1"/>
      <c r="C9" s="1" t="s">
        <v>6</v>
      </c>
      <c r="D9" s="1"/>
      <c r="E9" s="1"/>
      <c r="F9" s="1"/>
      <c r="G9" s="2">
        <f>ROUND(SUM(G4:G8),5)</f>
        <v>66496.990000000005</v>
      </c>
      <c r="H9" s="17"/>
      <c r="I9" s="2">
        <f>ROUND(SUM(I4:I8),5)</f>
        <v>115937.5</v>
      </c>
      <c r="J9" s="17"/>
      <c r="K9" s="2">
        <f>ROUND((G9-I9),5)</f>
        <v>-49440.51</v>
      </c>
      <c r="L9" s="17"/>
      <c r="M9" s="18">
        <f>ROUND(IF(I9=0, IF(G9=0, 0, 1), G9/I9),5)</f>
        <v>0.57355999999999996</v>
      </c>
    </row>
    <row r="10" spans="1:13" x14ac:dyDescent="0.25">
      <c r="A10" s="1"/>
      <c r="B10" s="1"/>
      <c r="C10" s="1" t="s">
        <v>7</v>
      </c>
      <c r="D10" s="1"/>
      <c r="E10" s="1"/>
      <c r="F10" s="1"/>
      <c r="G10" s="2"/>
      <c r="H10" s="17"/>
      <c r="I10" s="2"/>
      <c r="J10" s="17"/>
      <c r="K10" s="2"/>
      <c r="L10" s="17"/>
      <c r="M10" s="18"/>
    </row>
    <row r="11" spans="1:13" x14ac:dyDescent="0.25">
      <c r="A11" s="1"/>
      <c r="B11" s="1"/>
      <c r="C11" s="1"/>
      <c r="D11" s="1" t="s">
        <v>126</v>
      </c>
      <c r="E11" s="1"/>
      <c r="F11" s="1"/>
      <c r="G11" s="2">
        <v>0</v>
      </c>
      <c r="H11" s="17"/>
      <c r="I11" s="2">
        <v>5000</v>
      </c>
      <c r="J11" s="17"/>
      <c r="K11" s="2">
        <f t="shared" ref="K11:K16" si="0">ROUND((G11-I11),5)</f>
        <v>-5000</v>
      </c>
      <c r="L11" s="17"/>
      <c r="M11" s="18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127</v>
      </c>
      <c r="E12" s="1"/>
      <c r="F12" s="1"/>
      <c r="G12" s="2">
        <v>0</v>
      </c>
      <c r="H12" s="17"/>
      <c r="I12" s="2">
        <v>12421</v>
      </c>
      <c r="J12" s="17"/>
      <c r="K12" s="2">
        <f t="shared" si="0"/>
        <v>-12421</v>
      </c>
      <c r="L12" s="17"/>
      <c r="M12" s="18">
        <f t="shared" si="1"/>
        <v>0</v>
      </c>
    </row>
    <row r="13" spans="1:13" x14ac:dyDescent="0.25">
      <c r="A13" s="1"/>
      <c r="B13" s="1"/>
      <c r="C13" s="1"/>
      <c r="D13" s="1" t="s">
        <v>128</v>
      </c>
      <c r="E13" s="1"/>
      <c r="F13" s="1"/>
      <c r="G13" s="2">
        <v>0</v>
      </c>
      <c r="H13" s="17"/>
      <c r="I13" s="2">
        <v>0</v>
      </c>
      <c r="J13" s="17"/>
      <c r="K13" s="2">
        <f t="shared" si="0"/>
        <v>0</v>
      </c>
      <c r="L13" s="17"/>
      <c r="M13" s="18">
        <f t="shared" si="1"/>
        <v>0</v>
      </c>
    </row>
    <row r="14" spans="1:13" x14ac:dyDescent="0.25">
      <c r="A14" s="1"/>
      <c r="B14" s="1"/>
      <c r="C14" s="1"/>
      <c r="D14" s="1" t="s">
        <v>129</v>
      </c>
      <c r="E14" s="1"/>
      <c r="F14" s="1"/>
      <c r="G14" s="2">
        <v>0</v>
      </c>
      <c r="H14" s="17"/>
      <c r="I14" s="2">
        <v>7000</v>
      </c>
      <c r="J14" s="17"/>
      <c r="K14" s="2">
        <f t="shared" si="0"/>
        <v>-7000</v>
      </c>
      <c r="L14" s="17"/>
      <c r="M14" s="18">
        <f t="shared" si="1"/>
        <v>0</v>
      </c>
    </row>
    <row r="15" spans="1:13" x14ac:dyDescent="0.25">
      <c r="A15" s="1"/>
      <c r="B15" s="1"/>
      <c r="C15" s="1"/>
      <c r="D15" s="1" t="s">
        <v>8</v>
      </c>
      <c r="E15" s="1"/>
      <c r="F15" s="1"/>
      <c r="G15" s="2">
        <v>2734.2</v>
      </c>
      <c r="H15" s="17"/>
      <c r="I15" s="2">
        <v>5093.3</v>
      </c>
      <c r="J15" s="17"/>
      <c r="K15" s="2">
        <f t="shared" si="0"/>
        <v>-2359.1</v>
      </c>
      <c r="L15" s="17"/>
      <c r="M15" s="18">
        <f t="shared" si="1"/>
        <v>0.53681999999999996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307</v>
      </c>
      <c r="H16" s="17"/>
      <c r="I16" s="2">
        <v>4000</v>
      </c>
      <c r="J16" s="17"/>
      <c r="K16" s="2">
        <f t="shared" si="0"/>
        <v>-3693</v>
      </c>
      <c r="L16" s="17"/>
      <c r="M16" s="18">
        <f t="shared" si="1"/>
        <v>7.6749999999999999E-2</v>
      </c>
    </row>
    <row r="17" spans="1:13" x14ac:dyDescent="0.25">
      <c r="A17" s="1"/>
      <c r="B17" s="1"/>
      <c r="C17" s="1"/>
      <c r="D17" s="1" t="s">
        <v>130</v>
      </c>
      <c r="E17" s="1"/>
      <c r="F17" s="1"/>
      <c r="G17" s="2"/>
      <c r="H17" s="17"/>
      <c r="I17" s="2"/>
      <c r="J17" s="17"/>
      <c r="K17" s="2"/>
      <c r="L17" s="17"/>
      <c r="M17" s="18"/>
    </row>
    <row r="18" spans="1:13" ht="15.75" thickBot="1" x14ac:dyDescent="0.3">
      <c r="A18" s="1"/>
      <c r="B18" s="1"/>
      <c r="C18" s="1"/>
      <c r="D18" s="1"/>
      <c r="E18" s="1" t="s">
        <v>131</v>
      </c>
      <c r="F18" s="1"/>
      <c r="G18" s="3">
        <v>0</v>
      </c>
      <c r="H18" s="17"/>
      <c r="I18" s="3">
        <v>9200</v>
      </c>
      <c r="J18" s="17"/>
      <c r="K18" s="3">
        <f>ROUND((G18-I18),5)</f>
        <v>-9200</v>
      </c>
      <c r="L18" s="17"/>
      <c r="M18" s="19">
        <f>ROUND(IF(I18=0, IF(G18=0, 0, 1), G18/I18),5)</f>
        <v>0</v>
      </c>
    </row>
    <row r="19" spans="1:13" x14ac:dyDescent="0.25">
      <c r="A19" s="1"/>
      <c r="B19" s="1"/>
      <c r="C19" s="1"/>
      <c r="D19" s="1" t="s">
        <v>132</v>
      </c>
      <c r="E19" s="1"/>
      <c r="F19" s="1"/>
      <c r="G19" s="2">
        <f>ROUND(SUM(G17:G18),5)</f>
        <v>0</v>
      </c>
      <c r="H19" s="17"/>
      <c r="I19" s="2">
        <f>ROUND(SUM(I17:I18),5)</f>
        <v>9200</v>
      </c>
      <c r="J19" s="17"/>
      <c r="K19" s="2">
        <f>ROUND((G19-I19),5)</f>
        <v>-9200</v>
      </c>
      <c r="L19" s="17"/>
      <c r="M19" s="18">
        <f>ROUND(IF(I19=0, IF(G19=0, 0, 1), G19/I19),5)</f>
        <v>0</v>
      </c>
    </row>
    <row r="20" spans="1:13" x14ac:dyDescent="0.25">
      <c r="A20" s="1"/>
      <c r="B20" s="1"/>
      <c r="C20" s="1"/>
      <c r="D20" s="1" t="s">
        <v>10</v>
      </c>
      <c r="E20" s="1"/>
      <c r="F20" s="1"/>
      <c r="G20" s="2"/>
      <c r="H20" s="17"/>
      <c r="I20" s="2"/>
      <c r="J20" s="17"/>
      <c r="K20" s="2"/>
      <c r="L20" s="17"/>
      <c r="M20" s="18"/>
    </row>
    <row r="21" spans="1:13" x14ac:dyDescent="0.25">
      <c r="A21" s="1"/>
      <c r="B21" s="1"/>
      <c r="C21" s="1"/>
      <c r="D21" s="1"/>
      <c r="E21" s="1" t="s">
        <v>11</v>
      </c>
      <c r="F21" s="1"/>
      <c r="G21" s="2">
        <v>2703.34</v>
      </c>
      <c r="H21" s="17"/>
      <c r="I21" s="2">
        <v>2162.67</v>
      </c>
      <c r="J21" s="17"/>
      <c r="K21" s="2">
        <f t="shared" ref="K21:K27" si="2">ROUND((G21-I21),5)</f>
        <v>540.66999999999996</v>
      </c>
      <c r="L21" s="17"/>
      <c r="M21" s="18">
        <f t="shared" ref="M21:M27" si="3">ROUND(IF(I21=0, IF(G21=0, 0, 1), G21/I21),5)</f>
        <v>1.25</v>
      </c>
    </row>
    <row r="22" spans="1:13" x14ac:dyDescent="0.25">
      <c r="A22" s="1"/>
      <c r="B22" s="1"/>
      <c r="C22" s="1"/>
      <c r="D22" s="1"/>
      <c r="E22" s="1" t="s">
        <v>12</v>
      </c>
      <c r="F22" s="1"/>
      <c r="G22" s="2">
        <v>107.66</v>
      </c>
      <c r="H22" s="17"/>
      <c r="I22" s="2">
        <v>166.7</v>
      </c>
      <c r="J22" s="17"/>
      <c r="K22" s="2">
        <f t="shared" si="2"/>
        <v>-59.04</v>
      </c>
      <c r="L22" s="17"/>
      <c r="M22" s="18">
        <f t="shared" si="3"/>
        <v>0.64583000000000002</v>
      </c>
    </row>
    <row r="23" spans="1:13" x14ac:dyDescent="0.25">
      <c r="A23" s="1"/>
      <c r="B23" s="1"/>
      <c r="C23" s="1"/>
      <c r="D23" s="1"/>
      <c r="E23" s="1" t="s">
        <v>13</v>
      </c>
      <c r="F23" s="1"/>
      <c r="G23" s="2">
        <v>862.11</v>
      </c>
      <c r="H23" s="17"/>
      <c r="I23" s="2">
        <v>983.3</v>
      </c>
      <c r="J23" s="17"/>
      <c r="K23" s="2">
        <f t="shared" si="2"/>
        <v>-121.19</v>
      </c>
      <c r="L23" s="17"/>
      <c r="M23" s="18">
        <f t="shared" si="3"/>
        <v>0.87675000000000003</v>
      </c>
    </row>
    <row r="24" spans="1:13" x14ac:dyDescent="0.25">
      <c r="A24" s="1"/>
      <c r="B24" s="1"/>
      <c r="C24" s="1"/>
      <c r="D24" s="1"/>
      <c r="E24" s="1" t="s">
        <v>14</v>
      </c>
      <c r="F24" s="1"/>
      <c r="G24" s="2">
        <v>300</v>
      </c>
      <c r="H24" s="17"/>
      <c r="I24" s="2">
        <v>225</v>
      </c>
      <c r="J24" s="17"/>
      <c r="K24" s="2">
        <f t="shared" si="2"/>
        <v>75</v>
      </c>
      <c r="L24" s="17"/>
      <c r="M24" s="18">
        <f t="shared" si="3"/>
        <v>1.3333299999999999</v>
      </c>
    </row>
    <row r="25" spans="1:13" x14ac:dyDescent="0.25">
      <c r="A25" s="1"/>
      <c r="B25" s="1"/>
      <c r="C25" s="1"/>
      <c r="D25" s="1"/>
      <c r="E25" s="1" t="s">
        <v>15</v>
      </c>
      <c r="F25" s="1"/>
      <c r="G25" s="2">
        <v>2500</v>
      </c>
      <c r="H25" s="17"/>
      <c r="I25" s="2">
        <v>1500</v>
      </c>
      <c r="J25" s="17"/>
      <c r="K25" s="2">
        <f t="shared" si="2"/>
        <v>1000</v>
      </c>
      <c r="L25" s="17"/>
      <c r="M25" s="18">
        <f t="shared" si="3"/>
        <v>1.6666700000000001</v>
      </c>
    </row>
    <row r="26" spans="1:13" ht="15.75" thickBot="1" x14ac:dyDescent="0.3">
      <c r="A26" s="1"/>
      <c r="B26" s="1"/>
      <c r="C26" s="1"/>
      <c r="D26" s="1"/>
      <c r="E26" s="1" t="s">
        <v>16</v>
      </c>
      <c r="F26" s="1"/>
      <c r="G26" s="3">
        <v>6066.4</v>
      </c>
      <c r="H26" s="17"/>
      <c r="I26" s="3">
        <v>5833.31</v>
      </c>
      <c r="J26" s="17"/>
      <c r="K26" s="3">
        <f t="shared" si="2"/>
        <v>233.09</v>
      </c>
      <c r="L26" s="17"/>
      <c r="M26" s="19">
        <f t="shared" si="3"/>
        <v>1.03996</v>
      </c>
    </row>
    <row r="27" spans="1:13" x14ac:dyDescent="0.25">
      <c r="A27" s="1"/>
      <c r="B27" s="1"/>
      <c r="C27" s="1"/>
      <c r="D27" s="1" t="s">
        <v>17</v>
      </c>
      <c r="E27" s="1"/>
      <c r="F27" s="1"/>
      <c r="G27" s="2">
        <f>ROUND(SUM(G20:G26),5)</f>
        <v>12539.51</v>
      </c>
      <c r="H27" s="17"/>
      <c r="I27" s="2">
        <f>ROUND(SUM(I20:I26),5)</f>
        <v>10870.98</v>
      </c>
      <c r="J27" s="17"/>
      <c r="K27" s="2">
        <f t="shared" si="2"/>
        <v>1668.53</v>
      </c>
      <c r="L27" s="17"/>
      <c r="M27" s="18">
        <f t="shared" si="3"/>
        <v>1.1534800000000001</v>
      </c>
    </row>
    <row r="28" spans="1:13" x14ac:dyDescent="0.25">
      <c r="A28" s="1"/>
      <c r="B28" s="1"/>
      <c r="C28" s="1"/>
      <c r="D28" s="1" t="s">
        <v>18</v>
      </c>
      <c r="E28" s="1"/>
      <c r="F28" s="1"/>
      <c r="G28" s="2"/>
      <c r="H28" s="17"/>
      <c r="I28" s="2"/>
      <c r="J28" s="17"/>
      <c r="K28" s="2"/>
      <c r="L28" s="17"/>
      <c r="M28" s="18"/>
    </row>
    <row r="29" spans="1:13" x14ac:dyDescent="0.25">
      <c r="A29" s="1"/>
      <c r="B29" s="1"/>
      <c r="C29" s="1"/>
      <c r="D29" s="1"/>
      <c r="E29" s="1" t="s">
        <v>133</v>
      </c>
      <c r="F29" s="1"/>
      <c r="G29" s="2">
        <v>0</v>
      </c>
      <c r="H29" s="17"/>
      <c r="I29" s="2">
        <v>0</v>
      </c>
      <c r="J29" s="17"/>
      <c r="K29" s="2">
        <f>ROUND((G29-I29),5)</f>
        <v>0</v>
      </c>
      <c r="L29" s="17"/>
      <c r="M29" s="18">
        <f>ROUND(IF(I29=0, IF(G29=0, 0, 1), G29/I29),5)</f>
        <v>0</v>
      </c>
    </row>
    <row r="30" spans="1:13" x14ac:dyDescent="0.25">
      <c r="A30" s="1"/>
      <c r="B30" s="1"/>
      <c r="C30" s="1"/>
      <c r="D30" s="1"/>
      <c r="E30" s="1" t="s">
        <v>134</v>
      </c>
      <c r="F30" s="1"/>
      <c r="G30" s="2">
        <v>0</v>
      </c>
      <c r="H30" s="17"/>
      <c r="I30" s="2">
        <v>500</v>
      </c>
      <c r="J30" s="17"/>
      <c r="K30" s="2">
        <f>ROUND((G30-I30),5)</f>
        <v>-500</v>
      </c>
      <c r="L30" s="17"/>
      <c r="M30" s="18">
        <f>ROUND(IF(I30=0, IF(G30=0, 0, 1), G30/I30),5)</f>
        <v>0</v>
      </c>
    </row>
    <row r="31" spans="1:13" x14ac:dyDescent="0.25">
      <c r="A31" s="1"/>
      <c r="B31" s="1"/>
      <c r="C31" s="1"/>
      <c r="D31" s="1"/>
      <c r="E31" s="1" t="s">
        <v>135</v>
      </c>
      <c r="F31" s="1"/>
      <c r="G31" s="2">
        <v>0</v>
      </c>
      <c r="H31" s="17"/>
      <c r="I31" s="2">
        <v>3000</v>
      </c>
      <c r="J31" s="17"/>
      <c r="K31" s="2">
        <f>ROUND((G31-I31),5)</f>
        <v>-3000</v>
      </c>
      <c r="L31" s="17"/>
      <c r="M31" s="18">
        <f>ROUND(IF(I31=0, IF(G31=0, 0, 1), G31/I31),5)</f>
        <v>0</v>
      </c>
    </row>
    <row r="32" spans="1:13" x14ac:dyDescent="0.25">
      <c r="A32" s="1"/>
      <c r="B32" s="1"/>
      <c r="C32" s="1"/>
      <c r="D32" s="1"/>
      <c r="E32" s="1" t="s">
        <v>136</v>
      </c>
      <c r="F32" s="1"/>
      <c r="G32" s="2">
        <v>0</v>
      </c>
      <c r="H32" s="17"/>
      <c r="I32" s="2">
        <v>0</v>
      </c>
      <c r="J32" s="17"/>
      <c r="K32" s="2">
        <f>ROUND((G32-I32),5)</f>
        <v>0</v>
      </c>
      <c r="L32" s="17"/>
      <c r="M32" s="18">
        <f>ROUND(IF(I32=0, IF(G32=0, 0, 1), G32/I32),5)</f>
        <v>0</v>
      </c>
    </row>
    <row r="33" spans="1:13" x14ac:dyDescent="0.25">
      <c r="A33" s="1"/>
      <c r="B33" s="1"/>
      <c r="C33" s="1"/>
      <c r="D33" s="1"/>
      <c r="E33" s="1" t="s">
        <v>19</v>
      </c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/>
      <c r="F34" s="1" t="s">
        <v>20</v>
      </c>
      <c r="G34" s="2">
        <v>1125</v>
      </c>
      <c r="H34" s="17"/>
      <c r="I34" s="2"/>
      <c r="J34" s="17"/>
      <c r="K34" s="2"/>
      <c r="L34" s="17"/>
      <c r="M34" s="18"/>
    </row>
    <row r="35" spans="1:13" x14ac:dyDescent="0.25">
      <c r="A35" s="1"/>
      <c r="B35" s="1"/>
      <c r="C35" s="1"/>
      <c r="D35" s="1"/>
      <c r="E35" s="1"/>
      <c r="F35" s="1" t="s">
        <v>137</v>
      </c>
      <c r="G35" s="2">
        <v>0</v>
      </c>
      <c r="H35" s="17"/>
      <c r="I35" s="2">
        <v>0</v>
      </c>
      <c r="J35" s="17"/>
      <c r="K35" s="2">
        <f t="shared" ref="K35:K42" si="4">ROUND((G35-I35),5)</f>
        <v>0</v>
      </c>
      <c r="L35" s="17"/>
      <c r="M35" s="18">
        <f t="shared" ref="M35:M42" si="5">ROUND(IF(I35=0, IF(G35=0, 0, 1), G35/I35),5)</f>
        <v>0</v>
      </c>
    </row>
    <row r="36" spans="1:13" x14ac:dyDescent="0.25">
      <c r="A36" s="1"/>
      <c r="B36" s="1"/>
      <c r="C36" s="1"/>
      <c r="D36" s="1"/>
      <c r="E36" s="1"/>
      <c r="F36" s="1" t="s">
        <v>138</v>
      </c>
      <c r="G36" s="2">
        <v>0</v>
      </c>
      <c r="H36" s="17"/>
      <c r="I36" s="2">
        <v>0</v>
      </c>
      <c r="J36" s="17"/>
      <c r="K36" s="2">
        <f t="shared" si="4"/>
        <v>0</v>
      </c>
      <c r="L36" s="17"/>
      <c r="M36" s="18">
        <f t="shared" si="5"/>
        <v>0</v>
      </c>
    </row>
    <row r="37" spans="1:13" x14ac:dyDescent="0.25">
      <c r="A37" s="1"/>
      <c r="B37" s="1"/>
      <c r="C37" s="1"/>
      <c r="D37" s="1"/>
      <c r="E37" s="1"/>
      <c r="F37" s="1" t="s">
        <v>139</v>
      </c>
      <c r="G37" s="2">
        <v>0</v>
      </c>
      <c r="H37" s="17"/>
      <c r="I37" s="2">
        <v>0</v>
      </c>
      <c r="J37" s="17"/>
      <c r="K37" s="2">
        <f t="shared" si="4"/>
        <v>0</v>
      </c>
      <c r="L37" s="17"/>
      <c r="M37" s="18">
        <f t="shared" si="5"/>
        <v>0</v>
      </c>
    </row>
    <row r="38" spans="1:13" x14ac:dyDescent="0.25">
      <c r="A38" s="1"/>
      <c r="B38" s="1"/>
      <c r="C38" s="1"/>
      <c r="D38" s="1"/>
      <c r="E38" s="1"/>
      <c r="F38" s="1" t="s">
        <v>21</v>
      </c>
      <c r="G38" s="2">
        <v>2187.5</v>
      </c>
      <c r="H38" s="17"/>
      <c r="I38" s="2">
        <v>0</v>
      </c>
      <c r="J38" s="17"/>
      <c r="K38" s="2">
        <f t="shared" si="4"/>
        <v>2187.5</v>
      </c>
      <c r="L38" s="17"/>
      <c r="M38" s="18">
        <f t="shared" si="5"/>
        <v>1</v>
      </c>
    </row>
    <row r="39" spans="1:13" ht="15.75" thickBot="1" x14ac:dyDescent="0.3">
      <c r="A39" s="1"/>
      <c r="B39" s="1"/>
      <c r="C39" s="1"/>
      <c r="D39" s="1"/>
      <c r="E39" s="1"/>
      <c r="F39" s="1" t="s">
        <v>140</v>
      </c>
      <c r="G39" s="3">
        <v>0</v>
      </c>
      <c r="H39" s="17"/>
      <c r="I39" s="3">
        <v>2750</v>
      </c>
      <c r="J39" s="17"/>
      <c r="K39" s="3">
        <f t="shared" si="4"/>
        <v>-2750</v>
      </c>
      <c r="L39" s="17"/>
      <c r="M39" s="19">
        <f t="shared" si="5"/>
        <v>0</v>
      </c>
    </row>
    <row r="40" spans="1:13" x14ac:dyDescent="0.25">
      <c r="A40" s="1"/>
      <c r="B40" s="1"/>
      <c r="C40" s="1"/>
      <c r="D40" s="1"/>
      <c r="E40" s="1" t="s">
        <v>22</v>
      </c>
      <c r="F40" s="1"/>
      <c r="G40" s="2">
        <f>ROUND(SUM(G33:G39),5)</f>
        <v>3312.5</v>
      </c>
      <c r="H40" s="17"/>
      <c r="I40" s="2">
        <f>ROUND(SUM(I33:I39),5)</f>
        <v>2750</v>
      </c>
      <c r="J40" s="17"/>
      <c r="K40" s="2">
        <f t="shared" si="4"/>
        <v>562.5</v>
      </c>
      <c r="L40" s="17"/>
      <c r="M40" s="18">
        <f t="shared" si="5"/>
        <v>1.20455</v>
      </c>
    </row>
    <row r="41" spans="1:13" ht="15.75" thickBot="1" x14ac:dyDescent="0.3">
      <c r="A41" s="1"/>
      <c r="B41" s="1"/>
      <c r="C41" s="1"/>
      <c r="D41" s="1"/>
      <c r="E41" s="1" t="s">
        <v>141</v>
      </c>
      <c r="F41" s="1"/>
      <c r="G41" s="3">
        <v>0</v>
      </c>
      <c r="H41" s="17"/>
      <c r="I41" s="3">
        <v>4666.7</v>
      </c>
      <c r="J41" s="17"/>
      <c r="K41" s="3">
        <f t="shared" si="4"/>
        <v>-4666.7</v>
      </c>
      <c r="L41" s="17"/>
      <c r="M41" s="19">
        <f t="shared" si="5"/>
        <v>0</v>
      </c>
    </row>
    <row r="42" spans="1:13" x14ac:dyDescent="0.25">
      <c r="A42" s="1"/>
      <c r="B42" s="1"/>
      <c r="C42" s="1"/>
      <c r="D42" s="1" t="s">
        <v>23</v>
      </c>
      <c r="E42" s="1"/>
      <c r="F42" s="1"/>
      <c r="G42" s="2">
        <f>ROUND(SUM(G28:G32)+SUM(G40:G41),5)</f>
        <v>3312.5</v>
      </c>
      <c r="H42" s="17"/>
      <c r="I42" s="2">
        <f>ROUND(SUM(I28:I32)+SUM(I40:I41),5)</f>
        <v>10916.7</v>
      </c>
      <c r="J42" s="17"/>
      <c r="K42" s="2">
        <f t="shared" si="4"/>
        <v>-7604.2</v>
      </c>
      <c r="L42" s="17"/>
      <c r="M42" s="18">
        <f t="shared" si="5"/>
        <v>0.30342999999999998</v>
      </c>
    </row>
    <row r="43" spans="1:13" x14ac:dyDescent="0.25">
      <c r="A43" s="1"/>
      <c r="B43" s="1"/>
      <c r="C43" s="1"/>
      <c r="D43" s="1" t="s">
        <v>24</v>
      </c>
      <c r="E43" s="1"/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 t="s">
        <v>142</v>
      </c>
      <c r="F44" s="1"/>
      <c r="G44" s="2">
        <v>0</v>
      </c>
      <c r="H44" s="17"/>
      <c r="I44" s="2">
        <v>125</v>
      </c>
      <c r="J44" s="17"/>
      <c r="K44" s="2">
        <f>ROUND((G44-I44),5)</f>
        <v>-125</v>
      </c>
      <c r="L44" s="17"/>
      <c r="M44" s="18">
        <f>ROUND(IF(I44=0, IF(G44=0, 0, 1), G44/I44),5)</f>
        <v>0</v>
      </c>
    </row>
    <row r="45" spans="1:13" x14ac:dyDescent="0.25">
      <c r="A45" s="1"/>
      <c r="B45" s="1"/>
      <c r="C45" s="1"/>
      <c r="D45" s="1"/>
      <c r="E45" s="1" t="s">
        <v>25</v>
      </c>
      <c r="F45" s="1"/>
      <c r="G45" s="2">
        <v>1050</v>
      </c>
      <c r="H45" s="17"/>
      <c r="I45" s="2">
        <v>1083.3</v>
      </c>
      <c r="J45" s="17"/>
      <c r="K45" s="2">
        <f>ROUND((G45-I45),5)</f>
        <v>-33.299999999999997</v>
      </c>
      <c r="L45" s="17"/>
      <c r="M45" s="18">
        <f>ROUND(IF(I45=0, IF(G45=0, 0, 1), G45/I45),5)</f>
        <v>0.96926000000000001</v>
      </c>
    </row>
    <row r="46" spans="1:13" ht="15.75" thickBot="1" x14ac:dyDescent="0.3">
      <c r="A46" s="1"/>
      <c r="B46" s="1"/>
      <c r="C46" s="1"/>
      <c r="D46" s="1"/>
      <c r="E46" s="1" t="s">
        <v>143</v>
      </c>
      <c r="F46" s="1"/>
      <c r="G46" s="3">
        <v>0</v>
      </c>
      <c r="H46" s="17"/>
      <c r="I46" s="3">
        <v>0</v>
      </c>
      <c r="J46" s="17"/>
      <c r="K46" s="3">
        <f>ROUND((G46-I46),5)</f>
        <v>0</v>
      </c>
      <c r="L46" s="17"/>
      <c r="M46" s="19">
        <f>ROUND(IF(I46=0, IF(G46=0, 0, 1), G46/I46),5)</f>
        <v>0</v>
      </c>
    </row>
    <row r="47" spans="1:13" x14ac:dyDescent="0.25">
      <c r="A47" s="1"/>
      <c r="B47" s="1"/>
      <c r="C47" s="1"/>
      <c r="D47" s="1" t="s">
        <v>26</v>
      </c>
      <c r="E47" s="1"/>
      <c r="F47" s="1"/>
      <c r="G47" s="2">
        <f>ROUND(SUM(G43:G46),5)</f>
        <v>1050</v>
      </c>
      <c r="H47" s="17"/>
      <c r="I47" s="2">
        <f>ROUND(SUM(I43:I46),5)</f>
        <v>1208.3</v>
      </c>
      <c r="J47" s="17"/>
      <c r="K47" s="2">
        <f>ROUND((G47-I47),5)</f>
        <v>-158.30000000000001</v>
      </c>
      <c r="L47" s="17"/>
      <c r="M47" s="18">
        <f>ROUND(IF(I47=0, IF(G47=0, 0, 1), G47/I47),5)</f>
        <v>0.86899000000000004</v>
      </c>
    </row>
    <row r="48" spans="1:13" x14ac:dyDescent="0.25">
      <c r="A48" s="1"/>
      <c r="B48" s="1"/>
      <c r="C48" s="1"/>
      <c r="D48" s="1" t="s">
        <v>27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28</v>
      </c>
      <c r="F49" s="1"/>
      <c r="G49" s="2">
        <v>343.22</v>
      </c>
      <c r="H49" s="17"/>
      <c r="I49" s="2">
        <v>416.7</v>
      </c>
      <c r="J49" s="17"/>
      <c r="K49" s="2">
        <f>ROUND((G49-I49),5)</f>
        <v>-73.48</v>
      </c>
      <c r="L49" s="17"/>
      <c r="M49" s="18">
        <f>ROUND(IF(I49=0, IF(G49=0, 0, 1), G49/I49),5)</f>
        <v>0.82365999999999995</v>
      </c>
    </row>
    <row r="50" spans="1:13" ht="15.75" thickBot="1" x14ac:dyDescent="0.3">
      <c r="A50" s="1"/>
      <c r="B50" s="1"/>
      <c r="C50" s="1"/>
      <c r="D50" s="1"/>
      <c r="E50" s="1" t="s">
        <v>29</v>
      </c>
      <c r="F50" s="1"/>
      <c r="G50" s="3">
        <v>403.76</v>
      </c>
      <c r="H50" s="17"/>
      <c r="I50" s="3">
        <v>369.88</v>
      </c>
      <c r="J50" s="17"/>
      <c r="K50" s="3">
        <f>ROUND((G50-I50),5)</f>
        <v>33.880000000000003</v>
      </c>
      <c r="L50" s="17"/>
      <c r="M50" s="19">
        <f>ROUND(IF(I50=0, IF(G50=0, 0, 1), G50/I50),5)</f>
        <v>1.0915999999999999</v>
      </c>
    </row>
    <row r="51" spans="1:13" x14ac:dyDescent="0.25">
      <c r="A51" s="1"/>
      <c r="B51" s="1"/>
      <c r="C51" s="1"/>
      <c r="D51" s="1" t="s">
        <v>30</v>
      </c>
      <c r="E51" s="1"/>
      <c r="F51" s="1"/>
      <c r="G51" s="2">
        <f>ROUND(SUM(G48:G50),5)</f>
        <v>746.98</v>
      </c>
      <c r="H51" s="17"/>
      <c r="I51" s="2">
        <f>ROUND(SUM(I48:I50),5)</f>
        <v>786.58</v>
      </c>
      <c r="J51" s="17"/>
      <c r="K51" s="2">
        <f>ROUND((G51-I51),5)</f>
        <v>-39.6</v>
      </c>
      <c r="L51" s="17"/>
      <c r="M51" s="18">
        <f>ROUND(IF(I51=0, IF(G51=0, 0, 1), G51/I51),5)</f>
        <v>0.94965999999999995</v>
      </c>
    </row>
    <row r="52" spans="1:13" x14ac:dyDescent="0.25">
      <c r="A52" s="1"/>
      <c r="B52" s="1"/>
      <c r="C52" s="1"/>
      <c r="D52" s="1" t="s">
        <v>144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 ht="15.75" thickBot="1" x14ac:dyDescent="0.3">
      <c r="A53" s="1"/>
      <c r="B53" s="1"/>
      <c r="C53" s="1"/>
      <c r="D53" s="1"/>
      <c r="E53" s="1" t="s">
        <v>145</v>
      </c>
      <c r="F53" s="1"/>
      <c r="G53" s="3">
        <v>0</v>
      </c>
      <c r="H53" s="17"/>
      <c r="I53" s="3">
        <v>0</v>
      </c>
      <c r="J53" s="17"/>
      <c r="K53" s="3">
        <f>ROUND((G53-I53),5)</f>
        <v>0</v>
      </c>
      <c r="L53" s="17"/>
      <c r="M53" s="19">
        <f>ROUND(IF(I53=0, IF(G53=0, 0, 1), G53/I53),5)</f>
        <v>0</v>
      </c>
    </row>
    <row r="54" spans="1:13" x14ac:dyDescent="0.25">
      <c r="A54" s="1"/>
      <c r="B54" s="1"/>
      <c r="C54" s="1"/>
      <c r="D54" s="1" t="s">
        <v>146</v>
      </c>
      <c r="E54" s="1"/>
      <c r="F54" s="1"/>
      <c r="G54" s="2">
        <f>ROUND(SUM(G52:G53),5)</f>
        <v>0</v>
      </c>
      <c r="H54" s="17"/>
      <c r="I54" s="2">
        <f>ROUND(SUM(I52:I53),5)</f>
        <v>0</v>
      </c>
      <c r="J54" s="17"/>
      <c r="K54" s="2">
        <f>ROUND((G54-I54),5)</f>
        <v>0</v>
      </c>
      <c r="L54" s="17"/>
      <c r="M54" s="18">
        <f>ROUND(IF(I54=0, IF(G54=0, 0, 1), G54/I54),5)</f>
        <v>0</v>
      </c>
    </row>
    <row r="55" spans="1:13" x14ac:dyDescent="0.25">
      <c r="A55" s="1"/>
      <c r="B55" s="1"/>
      <c r="C55" s="1"/>
      <c r="D55" s="1" t="s">
        <v>31</v>
      </c>
      <c r="E55" s="1"/>
      <c r="F55" s="1"/>
      <c r="G55" s="2"/>
      <c r="H55" s="17"/>
      <c r="I55" s="2"/>
      <c r="J55" s="17"/>
      <c r="K55" s="2"/>
      <c r="L55" s="17"/>
      <c r="M55" s="18"/>
    </row>
    <row r="56" spans="1:13" x14ac:dyDescent="0.25">
      <c r="A56" s="1"/>
      <c r="B56" s="1"/>
      <c r="C56" s="1"/>
      <c r="D56" s="1"/>
      <c r="E56" s="1" t="s">
        <v>147</v>
      </c>
      <c r="F56" s="1"/>
      <c r="G56" s="2">
        <v>0</v>
      </c>
      <c r="H56" s="17"/>
      <c r="I56" s="2">
        <v>800</v>
      </c>
      <c r="J56" s="17"/>
      <c r="K56" s="2">
        <f t="shared" ref="K56:K62" si="6">ROUND((G56-I56),5)</f>
        <v>-800</v>
      </c>
      <c r="L56" s="17"/>
      <c r="M56" s="18">
        <f t="shared" ref="M56:M62" si="7">ROUND(IF(I56=0, IF(G56=0, 0, 1), G56/I56),5)</f>
        <v>0</v>
      </c>
    </row>
    <row r="57" spans="1:13" x14ac:dyDescent="0.25">
      <c r="A57" s="1"/>
      <c r="B57" s="1"/>
      <c r="C57" s="1"/>
      <c r="D57" s="1"/>
      <c r="E57" s="1" t="s">
        <v>148</v>
      </c>
      <c r="F57" s="1"/>
      <c r="G57" s="2">
        <v>0</v>
      </c>
      <c r="H57" s="17"/>
      <c r="I57" s="2">
        <v>0</v>
      </c>
      <c r="J57" s="17"/>
      <c r="K57" s="2">
        <f t="shared" si="6"/>
        <v>0</v>
      </c>
      <c r="L57" s="17"/>
      <c r="M57" s="18">
        <f t="shared" si="7"/>
        <v>0</v>
      </c>
    </row>
    <row r="58" spans="1:13" x14ac:dyDescent="0.25">
      <c r="A58" s="1"/>
      <c r="B58" s="1"/>
      <c r="C58" s="1"/>
      <c r="D58" s="1"/>
      <c r="E58" s="1" t="s">
        <v>32</v>
      </c>
      <c r="F58" s="1"/>
      <c r="G58" s="2">
        <v>10</v>
      </c>
      <c r="H58" s="17"/>
      <c r="I58" s="2">
        <v>10</v>
      </c>
      <c r="J58" s="17"/>
      <c r="K58" s="2">
        <f t="shared" si="6"/>
        <v>0</v>
      </c>
      <c r="L58" s="17"/>
      <c r="M58" s="18">
        <f t="shared" si="7"/>
        <v>1</v>
      </c>
    </row>
    <row r="59" spans="1:13" x14ac:dyDescent="0.25">
      <c r="A59" s="1"/>
      <c r="B59" s="1"/>
      <c r="C59" s="1"/>
      <c r="D59" s="1"/>
      <c r="E59" s="1" t="s">
        <v>33</v>
      </c>
      <c r="F59" s="1"/>
      <c r="G59" s="2">
        <v>150</v>
      </c>
      <c r="H59" s="17"/>
      <c r="I59" s="2">
        <v>150</v>
      </c>
      <c r="J59" s="17"/>
      <c r="K59" s="2">
        <f t="shared" si="6"/>
        <v>0</v>
      </c>
      <c r="L59" s="17"/>
      <c r="M59" s="18">
        <f t="shared" si="7"/>
        <v>1</v>
      </c>
    </row>
    <row r="60" spans="1:13" x14ac:dyDescent="0.25">
      <c r="A60" s="1"/>
      <c r="B60" s="1"/>
      <c r="C60" s="1"/>
      <c r="D60" s="1"/>
      <c r="E60" s="1" t="s">
        <v>34</v>
      </c>
      <c r="F60" s="1"/>
      <c r="G60" s="2">
        <v>203.61</v>
      </c>
      <c r="H60" s="17"/>
      <c r="I60" s="2">
        <v>166.7</v>
      </c>
      <c r="J60" s="17"/>
      <c r="K60" s="2">
        <f t="shared" si="6"/>
        <v>36.909999999999997</v>
      </c>
      <c r="L60" s="17"/>
      <c r="M60" s="18">
        <f t="shared" si="7"/>
        <v>1.22142</v>
      </c>
    </row>
    <row r="61" spans="1:13" ht="15.75" thickBot="1" x14ac:dyDescent="0.3">
      <c r="A61" s="1"/>
      <c r="B61" s="1"/>
      <c r="C61" s="1"/>
      <c r="D61" s="1"/>
      <c r="E61" s="1" t="s">
        <v>35</v>
      </c>
      <c r="F61" s="1"/>
      <c r="G61" s="3">
        <v>127.1</v>
      </c>
      <c r="H61" s="17"/>
      <c r="I61" s="3">
        <v>83.3</v>
      </c>
      <c r="J61" s="17"/>
      <c r="K61" s="3">
        <f t="shared" si="6"/>
        <v>43.8</v>
      </c>
      <c r="L61" s="17"/>
      <c r="M61" s="19">
        <f t="shared" si="7"/>
        <v>1.5258100000000001</v>
      </c>
    </row>
    <row r="62" spans="1:13" x14ac:dyDescent="0.25">
      <c r="A62" s="1"/>
      <c r="B62" s="1"/>
      <c r="C62" s="1"/>
      <c r="D62" s="1" t="s">
        <v>36</v>
      </c>
      <c r="E62" s="1"/>
      <c r="F62" s="1"/>
      <c r="G62" s="2">
        <f>ROUND(SUM(G55:G61),5)</f>
        <v>490.71</v>
      </c>
      <c r="H62" s="17"/>
      <c r="I62" s="2">
        <f>ROUND(SUM(I55:I61),5)</f>
        <v>1210</v>
      </c>
      <c r="J62" s="17"/>
      <c r="K62" s="2">
        <f t="shared" si="6"/>
        <v>-719.29</v>
      </c>
      <c r="L62" s="17"/>
      <c r="M62" s="18">
        <f t="shared" si="7"/>
        <v>0.40555000000000002</v>
      </c>
    </row>
    <row r="63" spans="1:13" x14ac:dyDescent="0.25">
      <c r="A63" s="1"/>
      <c r="B63" s="1"/>
      <c r="C63" s="1"/>
      <c r="D63" s="1" t="s">
        <v>37</v>
      </c>
      <c r="E63" s="1"/>
      <c r="F63" s="1"/>
      <c r="G63" s="2"/>
      <c r="H63" s="17"/>
      <c r="I63" s="2"/>
      <c r="J63" s="17"/>
      <c r="K63" s="2"/>
      <c r="L63" s="17"/>
      <c r="M63" s="18"/>
    </row>
    <row r="64" spans="1:13" ht="15.75" thickBot="1" x14ac:dyDescent="0.3">
      <c r="A64" s="1"/>
      <c r="B64" s="1"/>
      <c r="C64" s="1"/>
      <c r="D64" s="1"/>
      <c r="E64" s="1" t="s">
        <v>38</v>
      </c>
      <c r="F64" s="1"/>
      <c r="G64" s="4">
        <v>78.5</v>
      </c>
      <c r="H64" s="17"/>
      <c r="I64" s="4">
        <v>250</v>
      </c>
      <c r="J64" s="17"/>
      <c r="K64" s="4">
        <f>ROUND((G64-I64),5)</f>
        <v>-171.5</v>
      </c>
      <c r="L64" s="17"/>
      <c r="M64" s="20">
        <f>ROUND(IF(I64=0, IF(G64=0, 0, 1), G64/I64),5)</f>
        <v>0.314</v>
      </c>
    </row>
    <row r="65" spans="1:13" ht="15.75" thickBot="1" x14ac:dyDescent="0.3">
      <c r="A65" s="1"/>
      <c r="B65" s="1"/>
      <c r="C65" s="1"/>
      <c r="D65" s="1" t="s">
        <v>39</v>
      </c>
      <c r="E65" s="1"/>
      <c r="F65" s="1"/>
      <c r="G65" s="6">
        <f>ROUND(SUM(G63:G64),5)</f>
        <v>78.5</v>
      </c>
      <c r="H65" s="17"/>
      <c r="I65" s="6">
        <f>ROUND(SUM(I63:I64),5)</f>
        <v>250</v>
      </c>
      <c r="J65" s="17"/>
      <c r="K65" s="6">
        <f>ROUND((G65-I65),5)</f>
        <v>-171.5</v>
      </c>
      <c r="L65" s="17"/>
      <c r="M65" s="21">
        <f>ROUND(IF(I65=0, IF(G65=0, 0, 1), G65/I65),5)</f>
        <v>0.314</v>
      </c>
    </row>
    <row r="66" spans="1:13" ht="15.75" thickBot="1" x14ac:dyDescent="0.3">
      <c r="A66" s="1"/>
      <c r="B66" s="1"/>
      <c r="C66" s="1" t="s">
        <v>40</v>
      </c>
      <c r="D66" s="1"/>
      <c r="E66" s="1"/>
      <c r="F66" s="1"/>
      <c r="G66" s="5">
        <f>ROUND(SUM(G10:G16)+G19+G27+G42+G47+G51+G54+G62+G65,5)</f>
        <v>21259.4</v>
      </c>
      <c r="H66" s="17"/>
      <c r="I66" s="5">
        <f>ROUND(SUM(I10:I16)+I19+I27+I42+I47+I51+I54+I62+I65,5)</f>
        <v>67956.86</v>
      </c>
      <c r="J66" s="17"/>
      <c r="K66" s="5">
        <f>ROUND((G66-I66),5)</f>
        <v>-46697.46</v>
      </c>
      <c r="L66" s="17"/>
      <c r="M66" s="22">
        <f>ROUND(IF(I66=0, IF(G66=0, 0, 1), G66/I66),5)</f>
        <v>0.31284000000000001</v>
      </c>
    </row>
    <row r="67" spans="1:13" x14ac:dyDescent="0.25">
      <c r="A67" s="1"/>
      <c r="B67" s="1" t="s">
        <v>41</v>
      </c>
      <c r="C67" s="1"/>
      <c r="D67" s="1"/>
      <c r="E67" s="1"/>
      <c r="F67" s="1"/>
      <c r="G67" s="2">
        <f>ROUND(G3+G9-G66,5)</f>
        <v>45237.59</v>
      </c>
      <c r="H67" s="17"/>
      <c r="I67" s="2">
        <f>ROUND(I3+I9-I66,5)</f>
        <v>47980.639999999999</v>
      </c>
      <c r="J67" s="17"/>
      <c r="K67" s="2">
        <f>ROUND((G67-I67),5)</f>
        <v>-2743.05</v>
      </c>
      <c r="L67" s="17"/>
      <c r="M67" s="18">
        <f>ROUND(IF(I67=0, IF(G67=0, 0, 1), G67/I67),5)</f>
        <v>0.94282999999999995</v>
      </c>
    </row>
    <row r="68" spans="1:13" x14ac:dyDescent="0.25">
      <c r="A68" s="1"/>
      <c r="B68" s="1" t="s">
        <v>42</v>
      </c>
      <c r="C68" s="1"/>
      <c r="D68" s="1"/>
      <c r="E68" s="1"/>
      <c r="F68" s="1"/>
      <c r="G68" s="2"/>
      <c r="H68" s="17"/>
      <c r="I68" s="2"/>
      <c r="J68" s="17"/>
      <c r="K68" s="2"/>
      <c r="L68" s="17"/>
      <c r="M68" s="18"/>
    </row>
    <row r="69" spans="1:13" x14ac:dyDescent="0.25">
      <c r="A69" s="1"/>
      <c r="B69" s="1"/>
      <c r="C69" s="1" t="s">
        <v>43</v>
      </c>
      <c r="D69" s="1"/>
      <c r="E69" s="1"/>
      <c r="F69" s="1"/>
      <c r="G69" s="2"/>
      <c r="H69" s="17"/>
      <c r="I69" s="2"/>
      <c r="J69" s="17"/>
      <c r="K69" s="2"/>
      <c r="L69" s="17"/>
      <c r="M69" s="18"/>
    </row>
    <row r="70" spans="1:13" x14ac:dyDescent="0.25">
      <c r="A70" s="1"/>
      <c r="B70" s="1"/>
      <c r="C70" s="1"/>
      <c r="D70" s="1" t="s">
        <v>149</v>
      </c>
      <c r="E70" s="1"/>
      <c r="F70" s="1"/>
      <c r="G70" s="2">
        <v>0</v>
      </c>
      <c r="H70" s="17"/>
      <c r="I70" s="2">
        <v>13578</v>
      </c>
      <c r="J70" s="17"/>
      <c r="K70" s="2">
        <f>ROUND((G70-I70),5)</f>
        <v>-13578</v>
      </c>
      <c r="L70" s="17"/>
      <c r="M70" s="18">
        <f>ROUND(IF(I70=0, IF(G70=0, 0, 1), G70/I70),5)</f>
        <v>0</v>
      </c>
    </row>
    <row r="71" spans="1:13" x14ac:dyDescent="0.25">
      <c r="A71" s="1"/>
      <c r="B71" s="1"/>
      <c r="C71" s="1"/>
      <c r="D71" s="1" t="s">
        <v>44</v>
      </c>
      <c r="E71" s="1"/>
      <c r="F71" s="1"/>
      <c r="G71" s="2"/>
      <c r="H71" s="17"/>
      <c r="I71" s="2"/>
      <c r="J71" s="17"/>
      <c r="K71" s="2"/>
      <c r="L71" s="17"/>
      <c r="M71" s="18"/>
    </row>
    <row r="72" spans="1:13" ht="15.75" thickBot="1" x14ac:dyDescent="0.3">
      <c r="A72" s="1"/>
      <c r="B72" s="1"/>
      <c r="C72" s="1"/>
      <c r="D72" s="1"/>
      <c r="E72" s="1" t="s">
        <v>45</v>
      </c>
      <c r="F72" s="1"/>
      <c r="G72" s="3">
        <v>-217</v>
      </c>
      <c r="H72" s="17"/>
      <c r="I72" s="2"/>
      <c r="J72" s="17"/>
      <c r="K72" s="2"/>
      <c r="L72" s="17"/>
      <c r="M72" s="18"/>
    </row>
    <row r="73" spans="1:13" x14ac:dyDescent="0.25">
      <c r="A73" s="1"/>
      <c r="B73" s="1"/>
      <c r="C73" s="1"/>
      <c r="D73" s="1" t="s">
        <v>46</v>
      </c>
      <c r="E73" s="1"/>
      <c r="F73" s="1"/>
      <c r="G73" s="2">
        <f>ROUND(SUM(G71:G72),5)</f>
        <v>-217</v>
      </c>
      <c r="H73" s="17"/>
      <c r="I73" s="2"/>
      <c r="J73" s="17"/>
      <c r="K73" s="2"/>
      <c r="L73" s="17"/>
      <c r="M73" s="18"/>
    </row>
    <row r="74" spans="1:13" ht="15.75" thickBot="1" x14ac:dyDescent="0.3">
      <c r="A74" s="1"/>
      <c r="B74" s="1"/>
      <c r="C74" s="1"/>
      <c r="D74" s="1" t="s">
        <v>150</v>
      </c>
      <c r="E74" s="1"/>
      <c r="F74" s="1"/>
      <c r="G74" s="3">
        <v>0</v>
      </c>
      <c r="H74" s="17"/>
      <c r="I74" s="3">
        <v>0</v>
      </c>
      <c r="J74" s="17"/>
      <c r="K74" s="3">
        <f>ROUND((G74-I74),5)</f>
        <v>0</v>
      </c>
      <c r="L74" s="17"/>
      <c r="M74" s="19">
        <f>ROUND(IF(I74=0, IF(G74=0, 0, 1), G74/I74),5)</f>
        <v>0</v>
      </c>
    </row>
    <row r="75" spans="1:13" x14ac:dyDescent="0.25">
      <c r="A75" s="1"/>
      <c r="B75" s="1"/>
      <c r="C75" s="1" t="s">
        <v>47</v>
      </c>
      <c r="D75" s="1"/>
      <c r="E75" s="1"/>
      <c r="F75" s="1"/>
      <c r="G75" s="2">
        <f>ROUND(SUM(G69:G70)+SUM(G73:G74),5)</f>
        <v>-217</v>
      </c>
      <c r="H75" s="17"/>
      <c r="I75" s="2">
        <f>ROUND(SUM(I69:I70)+SUM(I73:I74),5)</f>
        <v>13578</v>
      </c>
      <c r="J75" s="17"/>
      <c r="K75" s="2">
        <f>ROUND((G75-I75),5)</f>
        <v>-13795</v>
      </c>
      <c r="L75" s="17"/>
      <c r="M75" s="18">
        <f>ROUND(IF(I75=0, IF(G75=0, 0, 1), G75/I75),5)</f>
        <v>-1.5980000000000001E-2</v>
      </c>
    </row>
    <row r="76" spans="1:13" x14ac:dyDescent="0.25">
      <c r="A76" s="1"/>
      <c r="B76" s="1"/>
      <c r="C76" s="1" t="s">
        <v>48</v>
      </c>
      <c r="D76" s="1"/>
      <c r="E76" s="1"/>
      <c r="F76" s="1"/>
      <c r="G76" s="2"/>
      <c r="H76" s="17"/>
      <c r="I76" s="2"/>
      <c r="J76" s="17"/>
      <c r="K76" s="2"/>
      <c r="L76" s="17"/>
      <c r="M76" s="18"/>
    </row>
    <row r="77" spans="1:13" x14ac:dyDescent="0.25">
      <c r="A77" s="1"/>
      <c r="B77" s="1"/>
      <c r="C77" s="1"/>
      <c r="D77" s="1" t="s">
        <v>49</v>
      </c>
      <c r="E77" s="1"/>
      <c r="F77" s="1"/>
      <c r="G77" s="2">
        <v>10067</v>
      </c>
      <c r="H77" s="17"/>
      <c r="I77" s="2">
        <v>10067</v>
      </c>
      <c r="J77" s="17"/>
      <c r="K77" s="2">
        <f>ROUND((G77-I77),5)</f>
        <v>0</v>
      </c>
      <c r="L77" s="17"/>
      <c r="M77" s="18">
        <f>ROUND(IF(I77=0, IF(G77=0, 0, 1), G77/I77),5)</f>
        <v>1</v>
      </c>
    </row>
    <row r="78" spans="1:13" ht="15.75" thickBot="1" x14ac:dyDescent="0.3">
      <c r="A78" s="1"/>
      <c r="B78" s="1"/>
      <c r="C78" s="1"/>
      <c r="D78" s="1" t="s">
        <v>151</v>
      </c>
      <c r="E78" s="1"/>
      <c r="F78" s="1"/>
      <c r="G78" s="4">
        <v>0</v>
      </c>
      <c r="H78" s="17"/>
      <c r="I78" s="4">
        <v>0</v>
      </c>
      <c r="J78" s="17"/>
      <c r="K78" s="4">
        <f>ROUND((G78-I78),5)</f>
        <v>0</v>
      </c>
      <c r="L78" s="17"/>
      <c r="M78" s="20">
        <f>ROUND(IF(I78=0, IF(G78=0, 0, 1), G78/I78),5)</f>
        <v>0</v>
      </c>
    </row>
    <row r="79" spans="1:13" ht="15.75" thickBot="1" x14ac:dyDescent="0.3">
      <c r="A79" s="1"/>
      <c r="B79" s="1"/>
      <c r="C79" s="1" t="s">
        <v>50</v>
      </c>
      <c r="D79" s="1"/>
      <c r="E79" s="1"/>
      <c r="F79" s="1"/>
      <c r="G79" s="6">
        <f>ROUND(SUM(G76:G78),5)</f>
        <v>10067</v>
      </c>
      <c r="H79" s="17"/>
      <c r="I79" s="6">
        <f>ROUND(SUM(I76:I78),5)</f>
        <v>10067</v>
      </c>
      <c r="J79" s="17"/>
      <c r="K79" s="6">
        <f>ROUND((G79-I79),5)</f>
        <v>0</v>
      </c>
      <c r="L79" s="17"/>
      <c r="M79" s="21">
        <f>ROUND(IF(I79=0, IF(G79=0, 0, 1), G79/I79),5)</f>
        <v>1</v>
      </c>
    </row>
    <row r="80" spans="1:13" ht="15.75" thickBot="1" x14ac:dyDescent="0.3">
      <c r="A80" s="1"/>
      <c r="B80" s="1" t="s">
        <v>51</v>
      </c>
      <c r="C80" s="1"/>
      <c r="D80" s="1"/>
      <c r="E80" s="1"/>
      <c r="F80" s="1"/>
      <c r="G80" s="6">
        <f>ROUND(G68+G75-G79,5)</f>
        <v>-10284</v>
      </c>
      <c r="H80" s="17"/>
      <c r="I80" s="6">
        <f>ROUND(I68+I75-I79,5)</f>
        <v>3511</v>
      </c>
      <c r="J80" s="17"/>
      <c r="K80" s="6">
        <f>ROUND((G80-I80),5)</f>
        <v>-13795</v>
      </c>
      <c r="L80" s="17"/>
      <c r="M80" s="21">
        <f>ROUND(IF(I80=0, IF(G80=0, 0, 1), G80/I80),5)</f>
        <v>-2.9290799999999999</v>
      </c>
    </row>
    <row r="81" spans="1:13" s="9" customFormat="1" ht="12" thickBot="1" x14ac:dyDescent="0.25">
      <c r="A81" s="7" t="s">
        <v>52</v>
      </c>
      <c r="B81" s="7"/>
      <c r="C81" s="7"/>
      <c r="D81" s="7"/>
      <c r="E81" s="7"/>
      <c r="F81" s="7"/>
      <c r="G81" s="8">
        <f>ROUND(G67+G80,5)</f>
        <v>34953.589999999997</v>
      </c>
      <c r="H81" s="7"/>
      <c r="I81" s="8">
        <f>ROUND(I67+I80,5)</f>
        <v>51491.64</v>
      </c>
      <c r="J81" s="7"/>
      <c r="K81" s="8">
        <f>ROUND((G81-I81),5)</f>
        <v>-16538.05</v>
      </c>
      <c r="L81" s="7"/>
      <c r="M81" s="23">
        <f>ROUND(IF(I81=0, IF(G81=0, 0, 1), G81/I81),5)</f>
        <v>0.67881999999999998</v>
      </c>
    </row>
    <row r="82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8:09 AM
&amp;"Arial,Bold"&amp;8 03/08/22
&amp;"Arial,Bold"&amp;8 Accrual Basis&amp;C&amp;"Arial,Bold"&amp;12 PIKES BAY SANITARY DISTRICT
&amp;"Arial,Bold"&amp;14 Profit &amp;&amp; Loss Budget vs. Actual
&amp;"Arial,Bold"&amp;10 January through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E9" sqref="E9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152</v>
      </c>
      <c r="C1" s="25"/>
      <c r="D1" s="11" t="s">
        <v>153</v>
      </c>
      <c r="E1" s="25"/>
      <c r="F1" s="11" t="s">
        <v>154</v>
      </c>
      <c r="G1" s="25"/>
      <c r="H1" s="11" t="s">
        <v>155</v>
      </c>
      <c r="I1" s="25"/>
      <c r="J1" s="11" t="s">
        <v>156</v>
      </c>
      <c r="K1" s="25"/>
      <c r="L1" s="11" t="s">
        <v>157</v>
      </c>
      <c r="M1" s="25"/>
      <c r="N1" s="11" t="s">
        <v>158</v>
      </c>
      <c r="O1" s="25"/>
      <c r="P1" s="11" t="s">
        <v>159</v>
      </c>
    </row>
    <row r="2" spans="1:16" ht="15.75" thickTop="1" x14ac:dyDescent="0.25">
      <c r="A2" s="1" t="s">
        <v>160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162</v>
      </c>
      <c r="C3" s="29"/>
      <c r="D3" s="29"/>
      <c r="E3" s="29"/>
      <c r="F3" s="30">
        <v>44600</v>
      </c>
      <c r="G3" s="29"/>
      <c r="H3" s="29" t="s">
        <v>184</v>
      </c>
      <c r="I3" s="29"/>
      <c r="J3" s="29"/>
      <c r="K3" s="29"/>
      <c r="L3" s="29" t="s">
        <v>59</v>
      </c>
      <c r="M3" s="29"/>
      <c r="N3" s="31"/>
      <c r="O3" s="29"/>
      <c r="P3" s="31">
        <v>-832.08</v>
      </c>
    </row>
    <row r="4" spans="1:16" x14ac:dyDescent="0.25">
      <c r="A4" s="1" t="s">
        <v>160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184</v>
      </c>
      <c r="I5" s="32"/>
      <c r="J5" s="32"/>
      <c r="K5" s="32"/>
      <c r="L5" s="32" t="s">
        <v>196</v>
      </c>
      <c r="M5" s="32"/>
      <c r="N5" s="34">
        <v>-832.08</v>
      </c>
      <c r="O5" s="32"/>
      <c r="P5" s="34">
        <v>832.08</v>
      </c>
    </row>
    <row r="6" spans="1:16" x14ac:dyDescent="0.25">
      <c r="A6" s="17" t="s">
        <v>161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-832.08</v>
      </c>
      <c r="O6" s="17"/>
      <c r="P6" s="2">
        <f>ROUND(SUM(P4:P5),5)</f>
        <v>832.08</v>
      </c>
    </row>
    <row r="7" spans="1:16" x14ac:dyDescent="0.25">
      <c r="A7" s="1" t="s">
        <v>160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163</v>
      </c>
      <c r="C8" s="29"/>
      <c r="D8" s="29" t="s">
        <v>167</v>
      </c>
      <c r="E8" s="29"/>
      <c r="F8" s="30">
        <v>44620</v>
      </c>
      <c r="G8" s="29"/>
      <c r="H8" s="29" t="s">
        <v>185</v>
      </c>
      <c r="I8" s="29"/>
      <c r="J8" s="29"/>
      <c r="K8" s="29"/>
      <c r="L8" s="29" t="s">
        <v>59</v>
      </c>
      <c r="M8" s="29"/>
      <c r="N8" s="31"/>
      <c r="O8" s="29"/>
      <c r="P8" s="31">
        <v>-40.07</v>
      </c>
    </row>
    <row r="9" spans="1:16" x14ac:dyDescent="0.25">
      <c r="A9" s="1" t="s">
        <v>160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28</v>
      </c>
      <c r="M10" s="32"/>
      <c r="N10" s="34">
        <v>-40.07</v>
      </c>
      <c r="O10" s="32"/>
      <c r="P10" s="34">
        <v>40.07</v>
      </c>
    </row>
    <row r="11" spans="1:16" x14ac:dyDescent="0.25">
      <c r="A11" s="17" t="s">
        <v>161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-40.07</v>
      </c>
      <c r="O11" s="17"/>
      <c r="P11" s="2">
        <f>ROUND(SUM(P9:P10),5)</f>
        <v>40.07</v>
      </c>
    </row>
    <row r="12" spans="1:16" x14ac:dyDescent="0.25">
      <c r="A12" s="1" t="s">
        <v>160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163</v>
      </c>
      <c r="C13" s="29"/>
      <c r="D13" s="29" t="s">
        <v>167</v>
      </c>
      <c r="E13" s="29"/>
      <c r="F13" s="30">
        <v>44620</v>
      </c>
      <c r="G13" s="29"/>
      <c r="H13" s="29" t="s">
        <v>185</v>
      </c>
      <c r="I13" s="29"/>
      <c r="J13" s="29"/>
      <c r="K13" s="29"/>
      <c r="L13" s="29" t="s">
        <v>59</v>
      </c>
      <c r="M13" s="29"/>
      <c r="N13" s="31"/>
      <c r="O13" s="29"/>
      <c r="P13" s="31">
        <v>-42.98</v>
      </c>
    </row>
    <row r="14" spans="1:16" x14ac:dyDescent="0.25">
      <c r="A14" s="1" t="s">
        <v>160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28</v>
      </c>
      <c r="M15" s="32"/>
      <c r="N15" s="34">
        <v>-42.98</v>
      </c>
      <c r="O15" s="32"/>
      <c r="P15" s="34">
        <v>42.98</v>
      </c>
    </row>
    <row r="16" spans="1:16" x14ac:dyDescent="0.25">
      <c r="A16" s="17" t="s">
        <v>161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-42.98</v>
      </c>
      <c r="O16" s="17"/>
      <c r="P16" s="2">
        <f>ROUND(SUM(P14:P15),5)</f>
        <v>42.98</v>
      </c>
    </row>
    <row r="17" spans="1:16" x14ac:dyDescent="0.25">
      <c r="A17" s="1" t="s">
        <v>160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163</v>
      </c>
      <c r="C18" s="29"/>
      <c r="D18" s="29" t="s">
        <v>167</v>
      </c>
      <c r="E18" s="29"/>
      <c r="F18" s="30">
        <v>44620</v>
      </c>
      <c r="G18" s="29"/>
      <c r="H18" s="29"/>
      <c r="I18" s="29"/>
      <c r="J18" s="29"/>
      <c r="K18" s="29"/>
      <c r="L18" s="29" t="s">
        <v>59</v>
      </c>
      <c r="M18" s="29"/>
      <c r="N18" s="31"/>
      <c r="O18" s="29"/>
      <c r="P18" s="31">
        <v>-93.36</v>
      </c>
    </row>
    <row r="19" spans="1:16" x14ac:dyDescent="0.25">
      <c r="A19" s="1" t="s">
        <v>160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28</v>
      </c>
      <c r="M20" s="32"/>
      <c r="N20" s="34">
        <v>-93.36</v>
      </c>
      <c r="O20" s="32"/>
      <c r="P20" s="34">
        <v>93.36</v>
      </c>
    </row>
    <row r="21" spans="1:16" x14ac:dyDescent="0.25">
      <c r="A21" s="17" t="s">
        <v>161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-93.36</v>
      </c>
      <c r="O21" s="17"/>
      <c r="P21" s="2">
        <f>ROUND(SUM(P19:P20),5)</f>
        <v>93.36</v>
      </c>
    </row>
    <row r="22" spans="1:16" x14ac:dyDescent="0.25">
      <c r="A22" s="1" t="s">
        <v>160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164</v>
      </c>
      <c r="C23" s="29"/>
      <c r="D23" s="29" t="s">
        <v>168</v>
      </c>
      <c r="E23" s="29"/>
      <c r="F23" s="30">
        <v>44593</v>
      </c>
      <c r="G23" s="29"/>
      <c r="H23" s="29" t="s">
        <v>186</v>
      </c>
      <c r="I23" s="29"/>
      <c r="J23" s="29"/>
      <c r="K23" s="29"/>
      <c r="L23" s="29" t="s">
        <v>59</v>
      </c>
      <c r="M23" s="29"/>
      <c r="N23" s="31"/>
      <c r="O23" s="29"/>
      <c r="P23" s="31">
        <v>0</v>
      </c>
    </row>
    <row r="24" spans="1:16" x14ac:dyDescent="0.25">
      <c r="A24" s="1" t="s">
        <v>160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x14ac:dyDescent="0.25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11</v>
      </c>
      <c r="M25" s="32"/>
      <c r="N25" s="36">
        <v>-225.28</v>
      </c>
      <c r="O25" s="32"/>
      <c r="P25" s="36">
        <v>225.28</v>
      </c>
    </row>
    <row r="26" spans="1:16" x14ac:dyDescent="0.25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 t="s">
        <v>13</v>
      </c>
      <c r="M26" s="32"/>
      <c r="N26" s="36">
        <v>-13.96</v>
      </c>
      <c r="O26" s="32"/>
      <c r="P26" s="36">
        <v>13.96</v>
      </c>
    </row>
    <row r="27" spans="1:16" x14ac:dyDescent="0.25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 t="s">
        <v>103</v>
      </c>
      <c r="M27" s="32"/>
      <c r="N27" s="36">
        <v>13.96</v>
      </c>
      <c r="O27" s="32"/>
      <c r="P27" s="36">
        <v>-13.96</v>
      </c>
    </row>
    <row r="28" spans="1:16" x14ac:dyDescent="0.25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 t="s">
        <v>103</v>
      </c>
      <c r="M28" s="32"/>
      <c r="N28" s="36">
        <v>13.96</v>
      </c>
      <c r="O28" s="32"/>
      <c r="P28" s="36">
        <v>-13.96</v>
      </c>
    </row>
    <row r="29" spans="1:16" x14ac:dyDescent="0.25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13</v>
      </c>
      <c r="M29" s="32"/>
      <c r="N29" s="36">
        <v>-3.26</v>
      </c>
      <c r="O29" s="32"/>
      <c r="P29" s="36">
        <v>3.26</v>
      </c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103</v>
      </c>
      <c r="M30" s="32"/>
      <c r="N30" s="36">
        <v>3.26</v>
      </c>
      <c r="O30" s="32"/>
      <c r="P30" s="36">
        <v>-3.26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103</v>
      </c>
      <c r="M31" s="32"/>
      <c r="N31" s="36">
        <v>3.26</v>
      </c>
      <c r="O31" s="32"/>
      <c r="P31" s="36">
        <v>-3.26</v>
      </c>
    </row>
    <row r="32" spans="1:16" ht="15.75" thickBot="1" x14ac:dyDescent="0.3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196</v>
      </c>
      <c r="M32" s="32"/>
      <c r="N32" s="34">
        <v>208.06</v>
      </c>
      <c r="O32" s="32"/>
      <c r="P32" s="34">
        <v>-208.06</v>
      </c>
    </row>
    <row r="33" spans="1:16" x14ac:dyDescent="0.25">
      <c r="A33" s="17" t="s">
        <v>161</v>
      </c>
      <c r="B33" s="17"/>
      <c r="C33" s="17"/>
      <c r="D33" s="17"/>
      <c r="E33" s="17"/>
      <c r="F33" s="35"/>
      <c r="G33" s="17"/>
      <c r="H33" s="17"/>
      <c r="I33" s="17"/>
      <c r="J33" s="17"/>
      <c r="K33" s="17"/>
      <c r="L33" s="17"/>
      <c r="M33" s="17"/>
      <c r="N33" s="2">
        <f>ROUND(SUM(N24:N32),5)</f>
        <v>0</v>
      </c>
      <c r="O33" s="17"/>
      <c r="P33" s="2">
        <f>ROUND(SUM(P24:P32),5)</f>
        <v>0</v>
      </c>
    </row>
    <row r="34" spans="1:16" x14ac:dyDescent="0.25">
      <c r="A34" s="1" t="s">
        <v>160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x14ac:dyDescent="0.25">
      <c r="A35" s="26"/>
      <c r="B35" s="29" t="s">
        <v>164</v>
      </c>
      <c r="C35" s="29"/>
      <c r="D35" s="29" t="s">
        <v>169</v>
      </c>
      <c r="E35" s="29"/>
      <c r="F35" s="30">
        <v>44593</v>
      </c>
      <c r="G35" s="29"/>
      <c r="H35" s="29" t="s">
        <v>187</v>
      </c>
      <c r="I35" s="29"/>
      <c r="J35" s="29"/>
      <c r="K35" s="29"/>
      <c r="L35" s="29" t="s">
        <v>59</v>
      </c>
      <c r="M35" s="29"/>
      <c r="N35" s="31"/>
      <c r="O35" s="29"/>
      <c r="P35" s="31">
        <v>0</v>
      </c>
    </row>
    <row r="36" spans="1:16" x14ac:dyDescent="0.25">
      <c r="A36" s="1" t="s">
        <v>160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11</v>
      </c>
      <c r="M37" s="32"/>
      <c r="N37" s="36">
        <v>-225.28</v>
      </c>
      <c r="O37" s="32"/>
      <c r="P37" s="36">
        <v>225.28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13</v>
      </c>
      <c r="M38" s="32"/>
      <c r="N38" s="36">
        <v>-13.96</v>
      </c>
      <c r="O38" s="32"/>
      <c r="P38" s="36">
        <v>13.96</v>
      </c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103</v>
      </c>
      <c r="M39" s="32"/>
      <c r="N39" s="36">
        <v>13.96</v>
      </c>
      <c r="O39" s="32"/>
      <c r="P39" s="36">
        <v>-13.96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103</v>
      </c>
      <c r="M40" s="32"/>
      <c r="N40" s="36">
        <v>13.96</v>
      </c>
      <c r="O40" s="32"/>
      <c r="P40" s="36">
        <v>-13.96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13</v>
      </c>
      <c r="M41" s="32"/>
      <c r="N41" s="36">
        <v>-3.26</v>
      </c>
      <c r="O41" s="32"/>
      <c r="P41" s="36">
        <v>3.26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103</v>
      </c>
      <c r="M42" s="32"/>
      <c r="N42" s="36">
        <v>3.26</v>
      </c>
      <c r="O42" s="32"/>
      <c r="P42" s="36">
        <v>-3.26</v>
      </c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103</v>
      </c>
      <c r="M43" s="32"/>
      <c r="N43" s="36">
        <v>3.26</v>
      </c>
      <c r="O43" s="32"/>
      <c r="P43" s="36">
        <v>-3.26</v>
      </c>
    </row>
    <row r="44" spans="1:16" ht="15.75" thickBot="1" x14ac:dyDescent="0.3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196</v>
      </c>
      <c r="M44" s="32"/>
      <c r="N44" s="34">
        <v>208.06</v>
      </c>
      <c r="O44" s="32"/>
      <c r="P44" s="34">
        <v>-208.06</v>
      </c>
    </row>
    <row r="45" spans="1:16" x14ac:dyDescent="0.25">
      <c r="A45" s="17" t="s">
        <v>161</v>
      </c>
      <c r="B45" s="17"/>
      <c r="C45" s="17"/>
      <c r="D45" s="17"/>
      <c r="E45" s="17"/>
      <c r="F45" s="35"/>
      <c r="G45" s="17"/>
      <c r="H45" s="17"/>
      <c r="I45" s="17"/>
      <c r="J45" s="17"/>
      <c r="K45" s="17"/>
      <c r="L45" s="17"/>
      <c r="M45" s="17"/>
      <c r="N45" s="2">
        <f>ROUND(SUM(N36:N44),5)</f>
        <v>0</v>
      </c>
      <c r="O45" s="17"/>
      <c r="P45" s="2">
        <f>ROUND(SUM(P36:P44),5)</f>
        <v>0</v>
      </c>
    </row>
    <row r="46" spans="1:16" x14ac:dyDescent="0.25">
      <c r="A46" s="1" t="s">
        <v>160</v>
      </c>
      <c r="B46" s="1"/>
      <c r="C46" s="1"/>
      <c r="D46" s="1"/>
      <c r="E46" s="1"/>
      <c r="F46" s="27"/>
      <c r="G46" s="1"/>
      <c r="H46" s="1"/>
      <c r="I46" s="1"/>
      <c r="J46" s="1"/>
      <c r="K46" s="1"/>
      <c r="L46" s="1"/>
      <c r="M46" s="1"/>
      <c r="N46" s="28"/>
      <c r="O46" s="1"/>
      <c r="P46" s="28"/>
    </row>
    <row r="47" spans="1:16" x14ac:dyDescent="0.25">
      <c r="A47" s="26"/>
      <c r="B47" s="29" t="s">
        <v>164</v>
      </c>
      <c r="C47" s="29"/>
      <c r="D47" s="29" t="s">
        <v>170</v>
      </c>
      <c r="E47" s="29"/>
      <c r="F47" s="30">
        <v>44593</v>
      </c>
      <c r="G47" s="29"/>
      <c r="H47" s="29" t="s">
        <v>188</v>
      </c>
      <c r="I47" s="29"/>
      <c r="J47" s="29"/>
      <c r="K47" s="29"/>
      <c r="L47" s="29" t="s">
        <v>59</v>
      </c>
      <c r="M47" s="29"/>
      <c r="N47" s="31"/>
      <c r="O47" s="29"/>
      <c r="P47" s="31">
        <v>0</v>
      </c>
    </row>
    <row r="48" spans="1:16" x14ac:dyDescent="0.25">
      <c r="A48" s="1" t="s">
        <v>160</v>
      </c>
      <c r="B48" s="1"/>
      <c r="C48" s="1"/>
      <c r="D48" s="1"/>
      <c r="E48" s="1"/>
      <c r="F48" s="27"/>
      <c r="G48" s="1"/>
      <c r="H48" s="1"/>
      <c r="I48" s="1"/>
      <c r="J48" s="1"/>
      <c r="K48" s="1"/>
      <c r="L48" s="1"/>
      <c r="M48" s="1"/>
      <c r="N48" s="28"/>
      <c r="O48" s="1"/>
      <c r="P48" s="28"/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11</v>
      </c>
      <c r="M49" s="32"/>
      <c r="N49" s="36">
        <v>-225.28</v>
      </c>
      <c r="O49" s="32"/>
      <c r="P49" s="36">
        <v>225.28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13</v>
      </c>
      <c r="M50" s="32"/>
      <c r="N50" s="36">
        <v>-13.96</v>
      </c>
      <c r="O50" s="32"/>
      <c r="P50" s="36">
        <v>13.96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103</v>
      </c>
      <c r="M51" s="32"/>
      <c r="N51" s="36">
        <v>13.96</v>
      </c>
      <c r="O51" s="32"/>
      <c r="P51" s="36">
        <v>-13.96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103</v>
      </c>
      <c r="M52" s="32"/>
      <c r="N52" s="36">
        <v>13.96</v>
      </c>
      <c r="O52" s="32"/>
      <c r="P52" s="36">
        <v>-13.96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13</v>
      </c>
      <c r="M53" s="32"/>
      <c r="N53" s="36">
        <v>-3.26</v>
      </c>
      <c r="O53" s="32"/>
      <c r="P53" s="36">
        <v>3.26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103</v>
      </c>
      <c r="M54" s="32"/>
      <c r="N54" s="36">
        <v>3.26</v>
      </c>
      <c r="O54" s="32"/>
      <c r="P54" s="36">
        <v>-3.26</v>
      </c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103</v>
      </c>
      <c r="M55" s="32"/>
      <c r="N55" s="36">
        <v>3.26</v>
      </c>
      <c r="O55" s="32"/>
      <c r="P55" s="36">
        <v>-3.26</v>
      </c>
    </row>
    <row r="56" spans="1:16" ht="15.75" thickBot="1" x14ac:dyDescent="0.3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196</v>
      </c>
      <c r="M56" s="32"/>
      <c r="N56" s="34">
        <v>208.06</v>
      </c>
      <c r="O56" s="32"/>
      <c r="P56" s="34">
        <v>-208.06</v>
      </c>
    </row>
    <row r="57" spans="1:16" x14ac:dyDescent="0.25">
      <c r="A57" s="17" t="s">
        <v>161</v>
      </c>
      <c r="B57" s="17"/>
      <c r="C57" s="17"/>
      <c r="D57" s="17"/>
      <c r="E57" s="17"/>
      <c r="F57" s="35"/>
      <c r="G57" s="17"/>
      <c r="H57" s="17"/>
      <c r="I57" s="17"/>
      <c r="J57" s="17"/>
      <c r="K57" s="17"/>
      <c r="L57" s="17"/>
      <c r="M57" s="17"/>
      <c r="N57" s="2">
        <f>ROUND(SUM(N48:N56),5)</f>
        <v>0</v>
      </c>
      <c r="O57" s="17"/>
      <c r="P57" s="2">
        <f>ROUND(SUM(P48:P56),5)</f>
        <v>0</v>
      </c>
    </row>
    <row r="58" spans="1:16" x14ac:dyDescent="0.25">
      <c r="A58" s="1" t="s">
        <v>160</v>
      </c>
      <c r="B58" s="1"/>
      <c r="C58" s="1"/>
      <c r="D58" s="1"/>
      <c r="E58" s="1"/>
      <c r="F58" s="27"/>
      <c r="G58" s="1"/>
      <c r="H58" s="1"/>
      <c r="I58" s="1"/>
      <c r="J58" s="1"/>
      <c r="K58" s="1"/>
      <c r="L58" s="1"/>
      <c r="M58" s="1"/>
      <c r="N58" s="28"/>
      <c r="O58" s="1"/>
      <c r="P58" s="28"/>
    </row>
    <row r="59" spans="1:16" x14ac:dyDescent="0.25">
      <c r="A59" s="26"/>
      <c r="B59" s="29" t="s">
        <v>164</v>
      </c>
      <c r="C59" s="29"/>
      <c r="D59" s="29" t="s">
        <v>171</v>
      </c>
      <c r="E59" s="29"/>
      <c r="F59" s="30">
        <v>44593</v>
      </c>
      <c r="G59" s="29"/>
      <c r="H59" s="29" t="s">
        <v>189</v>
      </c>
      <c r="I59" s="29"/>
      <c r="J59" s="29"/>
      <c r="K59" s="29"/>
      <c r="L59" s="29" t="s">
        <v>59</v>
      </c>
      <c r="M59" s="29"/>
      <c r="N59" s="31"/>
      <c r="O59" s="29"/>
      <c r="P59" s="31">
        <v>0</v>
      </c>
    </row>
    <row r="60" spans="1:16" x14ac:dyDescent="0.25">
      <c r="A60" s="1" t="s">
        <v>160</v>
      </c>
      <c r="B60" s="1"/>
      <c r="C60" s="1"/>
      <c r="D60" s="1"/>
      <c r="E60" s="1"/>
      <c r="F60" s="27"/>
      <c r="G60" s="1"/>
      <c r="H60" s="1"/>
      <c r="I60" s="1"/>
      <c r="J60" s="1"/>
      <c r="K60" s="1"/>
      <c r="L60" s="1"/>
      <c r="M60" s="1"/>
      <c r="N60" s="28"/>
      <c r="O60" s="1"/>
      <c r="P60" s="28"/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16</v>
      </c>
      <c r="M61" s="32"/>
      <c r="N61" s="36">
        <v>-583.33000000000004</v>
      </c>
      <c r="O61" s="32"/>
      <c r="P61" s="36">
        <v>583.33000000000004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15</v>
      </c>
      <c r="M62" s="32"/>
      <c r="N62" s="36">
        <v>-625</v>
      </c>
      <c r="O62" s="32"/>
      <c r="P62" s="36">
        <v>625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103</v>
      </c>
      <c r="M63" s="32"/>
      <c r="N63" s="36">
        <v>785</v>
      </c>
      <c r="O63" s="32"/>
      <c r="P63" s="36">
        <v>-785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13</v>
      </c>
      <c r="M64" s="32"/>
      <c r="N64" s="36">
        <v>-74.91</v>
      </c>
      <c r="O64" s="32"/>
      <c r="P64" s="36">
        <v>74.91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103</v>
      </c>
      <c r="M65" s="32"/>
      <c r="N65" s="36">
        <v>74.91</v>
      </c>
      <c r="O65" s="32"/>
      <c r="P65" s="36">
        <v>-74.91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103</v>
      </c>
      <c r="M66" s="32"/>
      <c r="N66" s="36">
        <v>74.91</v>
      </c>
      <c r="O66" s="32"/>
      <c r="P66" s="36">
        <v>-74.91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13</v>
      </c>
      <c r="M67" s="32"/>
      <c r="N67" s="36">
        <v>-17.52</v>
      </c>
      <c r="O67" s="32"/>
      <c r="P67" s="36">
        <v>17.52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103</v>
      </c>
      <c r="M68" s="32"/>
      <c r="N68" s="36">
        <v>17.52</v>
      </c>
      <c r="O68" s="32"/>
      <c r="P68" s="36">
        <v>-17.52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103</v>
      </c>
      <c r="M69" s="32"/>
      <c r="N69" s="36">
        <v>17.52</v>
      </c>
      <c r="O69" s="32"/>
      <c r="P69" s="36">
        <v>-17.52</v>
      </c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103</v>
      </c>
      <c r="M70" s="32"/>
      <c r="N70" s="36">
        <v>123</v>
      </c>
      <c r="O70" s="32"/>
      <c r="P70" s="36">
        <v>-123</v>
      </c>
    </row>
    <row r="71" spans="1:16" ht="15.75" thickBot="1" x14ac:dyDescent="0.3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196</v>
      </c>
      <c r="M71" s="32"/>
      <c r="N71" s="34">
        <v>207.9</v>
      </c>
      <c r="O71" s="32"/>
      <c r="P71" s="34">
        <v>-207.9</v>
      </c>
    </row>
    <row r="72" spans="1:16" x14ac:dyDescent="0.25">
      <c r="A72" s="17" t="s">
        <v>161</v>
      </c>
      <c r="B72" s="17"/>
      <c r="C72" s="17"/>
      <c r="D72" s="17"/>
      <c r="E72" s="17"/>
      <c r="F72" s="35"/>
      <c r="G72" s="17"/>
      <c r="H72" s="17"/>
      <c r="I72" s="17"/>
      <c r="J72" s="17"/>
      <c r="K72" s="17"/>
      <c r="L72" s="17"/>
      <c r="M72" s="17"/>
      <c r="N72" s="2">
        <f>ROUND(SUM(N60:N71),5)</f>
        <v>0</v>
      </c>
      <c r="O72" s="17"/>
      <c r="P72" s="2">
        <f>ROUND(SUM(P60:P71),5)</f>
        <v>0</v>
      </c>
    </row>
    <row r="73" spans="1:16" x14ac:dyDescent="0.25">
      <c r="A73" s="1" t="s">
        <v>160</v>
      </c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28"/>
      <c r="O73" s="1"/>
      <c r="P73" s="28"/>
    </row>
    <row r="74" spans="1:16" x14ac:dyDescent="0.25">
      <c r="A74" s="26"/>
      <c r="B74" s="29" t="s">
        <v>164</v>
      </c>
      <c r="C74" s="29"/>
      <c r="D74" s="29" t="s">
        <v>172</v>
      </c>
      <c r="E74" s="29"/>
      <c r="F74" s="30">
        <v>44593</v>
      </c>
      <c r="G74" s="29"/>
      <c r="H74" s="29" t="s">
        <v>190</v>
      </c>
      <c r="I74" s="29"/>
      <c r="J74" s="29"/>
      <c r="K74" s="29"/>
      <c r="L74" s="29" t="s">
        <v>59</v>
      </c>
      <c r="M74" s="29"/>
      <c r="N74" s="31"/>
      <c r="O74" s="29"/>
      <c r="P74" s="31">
        <v>-416.07</v>
      </c>
    </row>
    <row r="75" spans="1:16" x14ac:dyDescent="0.25">
      <c r="A75" s="1" t="s">
        <v>160</v>
      </c>
      <c r="B75" s="1"/>
      <c r="C75" s="1"/>
      <c r="D75" s="1"/>
      <c r="E75" s="1"/>
      <c r="F75" s="27"/>
      <c r="G75" s="1"/>
      <c r="H75" s="1"/>
      <c r="I75" s="1"/>
      <c r="J75" s="1"/>
      <c r="K75" s="1"/>
      <c r="L75" s="1"/>
      <c r="M75" s="1"/>
      <c r="N75" s="28"/>
      <c r="O75" s="1"/>
      <c r="P75" s="28"/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11</v>
      </c>
      <c r="M76" s="32"/>
      <c r="N76" s="36">
        <v>-450.55</v>
      </c>
      <c r="O76" s="32"/>
      <c r="P76" s="36">
        <v>450.55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13</v>
      </c>
      <c r="M77" s="32"/>
      <c r="N77" s="36">
        <v>-27.94</v>
      </c>
      <c r="O77" s="32"/>
      <c r="P77" s="36">
        <v>27.94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103</v>
      </c>
      <c r="M78" s="32"/>
      <c r="N78" s="36">
        <v>27.94</v>
      </c>
      <c r="O78" s="32"/>
      <c r="P78" s="36">
        <v>-27.94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103</v>
      </c>
      <c r="M79" s="32"/>
      <c r="N79" s="36">
        <v>27.94</v>
      </c>
      <c r="O79" s="32"/>
      <c r="P79" s="36">
        <v>-27.94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13</v>
      </c>
      <c r="M80" s="32"/>
      <c r="N80" s="36">
        <v>-6.54</v>
      </c>
      <c r="O80" s="32"/>
      <c r="P80" s="36">
        <v>6.54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103</v>
      </c>
      <c r="M81" s="32"/>
      <c r="N81" s="36">
        <v>6.54</v>
      </c>
      <c r="O81" s="32"/>
      <c r="P81" s="36">
        <v>-6.54</v>
      </c>
    </row>
    <row r="82" spans="1:16" ht="15.75" thickBot="1" x14ac:dyDescent="0.3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103</v>
      </c>
      <c r="M82" s="32"/>
      <c r="N82" s="34">
        <v>6.54</v>
      </c>
      <c r="O82" s="32"/>
      <c r="P82" s="34">
        <v>-6.54</v>
      </c>
    </row>
    <row r="83" spans="1:16" x14ac:dyDescent="0.25">
      <c r="A83" s="17" t="s">
        <v>161</v>
      </c>
      <c r="B83" s="17"/>
      <c r="C83" s="17"/>
      <c r="D83" s="17"/>
      <c r="E83" s="17"/>
      <c r="F83" s="35"/>
      <c r="G83" s="17"/>
      <c r="H83" s="17"/>
      <c r="I83" s="17"/>
      <c r="J83" s="17"/>
      <c r="K83" s="17"/>
      <c r="L83" s="17"/>
      <c r="M83" s="17"/>
      <c r="N83" s="2">
        <f>ROUND(SUM(N75:N82),5)</f>
        <v>-416.07</v>
      </c>
      <c r="O83" s="17"/>
      <c r="P83" s="2">
        <f>ROUND(SUM(P75:P82),5)</f>
        <v>416.07</v>
      </c>
    </row>
    <row r="84" spans="1:16" x14ac:dyDescent="0.25">
      <c r="A84" s="1" t="s">
        <v>160</v>
      </c>
      <c r="B84" s="1"/>
      <c r="C84" s="1"/>
      <c r="D84" s="1"/>
      <c r="E84" s="1"/>
      <c r="F84" s="27"/>
      <c r="G84" s="1"/>
      <c r="H84" s="1"/>
      <c r="I84" s="1"/>
      <c r="J84" s="1"/>
      <c r="K84" s="1"/>
      <c r="L84" s="1"/>
      <c r="M84" s="1"/>
      <c r="N84" s="28"/>
      <c r="O84" s="1"/>
      <c r="P84" s="28"/>
    </row>
    <row r="85" spans="1:16" x14ac:dyDescent="0.25">
      <c r="A85" s="26"/>
      <c r="B85" s="29" t="s">
        <v>164</v>
      </c>
      <c r="C85" s="29"/>
      <c r="D85" s="29" t="s">
        <v>173</v>
      </c>
      <c r="E85" s="29"/>
      <c r="F85" s="30">
        <v>44593</v>
      </c>
      <c r="G85" s="29"/>
      <c r="H85" s="29" t="s">
        <v>191</v>
      </c>
      <c r="I85" s="29"/>
      <c r="J85" s="29"/>
      <c r="K85" s="29"/>
      <c r="L85" s="29" t="s">
        <v>59</v>
      </c>
      <c r="M85" s="29"/>
      <c r="N85" s="31"/>
      <c r="O85" s="29"/>
      <c r="P85" s="31">
        <v>-1299.1300000000001</v>
      </c>
    </row>
    <row r="86" spans="1:16" x14ac:dyDescent="0.25">
      <c r="A86" s="1" t="s">
        <v>160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15</v>
      </c>
      <c r="M87" s="32"/>
      <c r="N87" s="36">
        <v>-625</v>
      </c>
      <c r="O87" s="32"/>
      <c r="P87" s="36">
        <v>625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16</v>
      </c>
      <c r="M88" s="32"/>
      <c r="N88" s="36">
        <v>-1300.3800000000001</v>
      </c>
      <c r="O88" s="32"/>
      <c r="P88" s="36">
        <v>1300.3800000000001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16</v>
      </c>
      <c r="M89" s="32"/>
      <c r="N89" s="36">
        <v>-302.56</v>
      </c>
      <c r="O89" s="32"/>
      <c r="P89" s="36">
        <v>302.56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15</v>
      </c>
      <c r="M90" s="32"/>
      <c r="N90" s="36">
        <v>625</v>
      </c>
      <c r="O90" s="32"/>
      <c r="P90" s="36">
        <v>-625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103</v>
      </c>
      <c r="M91" s="32"/>
      <c r="N91" s="36">
        <v>79</v>
      </c>
      <c r="O91" s="32"/>
      <c r="P91" s="36">
        <v>-79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13</v>
      </c>
      <c r="M92" s="32"/>
      <c r="N92" s="36">
        <v>-138.13999999999999</v>
      </c>
      <c r="O92" s="32"/>
      <c r="P92" s="36">
        <v>138.13999999999999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103</v>
      </c>
      <c r="M93" s="32"/>
      <c r="N93" s="36">
        <v>138.13999999999999</v>
      </c>
      <c r="O93" s="32"/>
      <c r="P93" s="36">
        <v>-138.13999999999999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103</v>
      </c>
      <c r="M94" s="32"/>
      <c r="N94" s="36">
        <v>138.13999999999999</v>
      </c>
      <c r="O94" s="32"/>
      <c r="P94" s="36">
        <v>-138.13999999999999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13</v>
      </c>
      <c r="M95" s="32"/>
      <c r="N95" s="36">
        <v>-32.299999999999997</v>
      </c>
      <c r="O95" s="32"/>
      <c r="P95" s="36">
        <v>32.299999999999997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103</v>
      </c>
      <c r="M96" s="32"/>
      <c r="N96" s="36">
        <v>32.299999999999997</v>
      </c>
      <c r="O96" s="32"/>
      <c r="P96" s="36">
        <v>-32.299999999999997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103</v>
      </c>
      <c r="M97" s="32"/>
      <c r="N97" s="36">
        <v>32.299999999999997</v>
      </c>
      <c r="O97" s="32"/>
      <c r="P97" s="36">
        <v>-32.299999999999997</v>
      </c>
    </row>
    <row r="98" spans="1:16" ht="15.75" thickBot="1" x14ac:dyDescent="0.3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103</v>
      </c>
      <c r="M98" s="32"/>
      <c r="N98" s="34">
        <v>54.37</v>
      </c>
      <c r="O98" s="32"/>
      <c r="P98" s="34">
        <v>-54.37</v>
      </c>
    </row>
    <row r="99" spans="1:16" x14ac:dyDescent="0.25">
      <c r="A99" s="17" t="s">
        <v>161</v>
      </c>
      <c r="B99" s="17"/>
      <c r="C99" s="17"/>
      <c r="D99" s="17"/>
      <c r="E99" s="17"/>
      <c r="F99" s="35"/>
      <c r="G99" s="17"/>
      <c r="H99" s="17"/>
      <c r="I99" s="17"/>
      <c r="J99" s="17"/>
      <c r="K99" s="17"/>
      <c r="L99" s="17"/>
      <c r="M99" s="17"/>
      <c r="N99" s="2">
        <f>ROUND(SUM(N86:N98),5)</f>
        <v>-1299.1300000000001</v>
      </c>
      <c r="O99" s="17"/>
      <c r="P99" s="2">
        <f>ROUND(SUM(P86:P98),5)</f>
        <v>1299.1300000000001</v>
      </c>
    </row>
    <row r="100" spans="1:16" x14ac:dyDescent="0.25">
      <c r="A100" s="1" t="s">
        <v>160</v>
      </c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28"/>
      <c r="O100" s="1"/>
      <c r="P100" s="28"/>
    </row>
    <row r="101" spans="1:16" x14ac:dyDescent="0.25">
      <c r="A101" s="26"/>
      <c r="B101" s="29" t="s">
        <v>164</v>
      </c>
      <c r="C101" s="29"/>
      <c r="D101" s="29" t="s">
        <v>174</v>
      </c>
      <c r="E101" s="29"/>
      <c r="F101" s="30">
        <v>44593</v>
      </c>
      <c r="G101" s="29"/>
      <c r="H101" s="29" t="s">
        <v>192</v>
      </c>
      <c r="I101" s="29"/>
      <c r="J101" s="29"/>
      <c r="K101" s="29"/>
      <c r="L101" s="29" t="s">
        <v>59</v>
      </c>
      <c r="M101" s="29"/>
      <c r="N101" s="31"/>
      <c r="O101" s="29"/>
      <c r="P101" s="31">
        <v>-208.06</v>
      </c>
    </row>
    <row r="102" spans="1:16" x14ac:dyDescent="0.25">
      <c r="A102" s="1" t="s">
        <v>160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11</v>
      </c>
      <c r="M103" s="32"/>
      <c r="N103" s="36">
        <v>-225.28</v>
      </c>
      <c r="O103" s="32"/>
      <c r="P103" s="36">
        <v>225.28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13</v>
      </c>
      <c r="M104" s="32"/>
      <c r="N104" s="36">
        <v>-13.96</v>
      </c>
      <c r="O104" s="32"/>
      <c r="P104" s="36">
        <v>13.96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103</v>
      </c>
      <c r="M105" s="32"/>
      <c r="N105" s="36">
        <v>13.96</v>
      </c>
      <c r="O105" s="32"/>
      <c r="P105" s="36">
        <v>-13.96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103</v>
      </c>
      <c r="M106" s="32"/>
      <c r="N106" s="36">
        <v>13.96</v>
      </c>
      <c r="O106" s="32"/>
      <c r="P106" s="36">
        <v>-13.96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13</v>
      </c>
      <c r="M107" s="32"/>
      <c r="N107" s="36">
        <v>-3.26</v>
      </c>
      <c r="O107" s="32"/>
      <c r="P107" s="36">
        <v>3.26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103</v>
      </c>
      <c r="M108" s="32"/>
      <c r="N108" s="36">
        <v>3.26</v>
      </c>
      <c r="O108" s="32"/>
      <c r="P108" s="36">
        <v>-3.26</v>
      </c>
    </row>
    <row r="109" spans="1:16" ht="15.75" thickBot="1" x14ac:dyDescent="0.3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103</v>
      </c>
      <c r="M109" s="32"/>
      <c r="N109" s="34">
        <v>3.26</v>
      </c>
      <c r="O109" s="32"/>
      <c r="P109" s="34">
        <v>-3.26</v>
      </c>
    </row>
    <row r="110" spans="1:16" x14ac:dyDescent="0.25">
      <c r="A110" s="17" t="s">
        <v>161</v>
      </c>
      <c r="B110" s="17"/>
      <c r="C110" s="17"/>
      <c r="D110" s="17"/>
      <c r="E110" s="17"/>
      <c r="F110" s="35"/>
      <c r="G110" s="17"/>
      <c r="H110" s="17"/>
      <c r="I110" s="17"/>
      <c r="J110" s="17"/>
      <c r="K110" s="17"/>
      <c r="L110" s="17"/>
      <c r="M110" s="17"/>
      <c r="N110" s="2">
        <f>ROUND(SUM(N102:N109),5)</f>
        <v>-208.06</v>
      </c>
      <c r="O110" s="17"/>
      <c r="P110" s="2">
        <f>ROUND(SUM(P102:P109),5)</f>
        <v>208.06</v>
      </c>
    </row>
    <row r="111" spans="1:16" x14ac:dyDescent="0.25">
      <c r="A111" s="1" t="s">
        <v>160</v>
      </c>
      <c r="B111" s="1"/>
      <c r="C111" s="1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28"/>
      <c r="O111" s="1"/>
      <c r="P111" s="28"/>
    </row>
    <row r="112" spans="1:16" x14ac:dyDescent="0.25">
      <c r="A112" s="26"/>
      <c r="B112" s="29" t="s">
        <v>164</v>
      </c>
      <c r="C112" s="29"/>
      <c r="D112" s="29" t="s">
        <v>175</v>
      </c>
      <c r="E112" s="29"/>
      <c r="F112" s="30">
        <v>44593</v>
      </c>
      <c r="G112" s="29"/>
      <c r="H112" s="29" t="s">
        <v>193</v>
      </c>
      <c r="I112" s="29"/>
      <c r="J112" s="29"/>
      <c r="K112" s="29"/>
      <c r="L112" s="29" t="s">
        <v>59</v>
      </c>
      <c r="M112" s="29"/>
      <c r="N112" s="31"/>
      <c r="O112" s="29"/>
      <c r="P112" s="31">
        <v>-891.16</v>
      </c>
    </row>
    <row r="113" spans="1:16" x14ac:dyDescent="0.25">
      <c r="A113" s="1" t="s">
        <v>160</v>
      </c>
      <c r="B113" s="1"/>
      <c r="C113" s="1"/>
      <c r="D113" s="1"/>
      <c r="E113" s="1"/>
      <c r="F113" s="27"/>
      <c r="G113" s="1"/>
      <c r="H113" s="1"/>
      <c r="I113" s="1"/>
      <c r="J113" s="1"/>
      <c r="K113" s="1"/>
      <c r="L113" s="1"/>
      <c r="M113" s="1"/>
      <c r="N113" s="28"/>
      <c r="O113" s="1"/>
      <c r="P113" s="28"/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16</v>
      </c>
      <c r="M114" s="32"/>
      <c r="N114" s="36">
        <v>-1060</v>
      </c>
      <c r="O114" s="32"/>
      <c r="P114" s="36">
        <v>1060</v>
      </c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103</v>
      </c>
      <c r="M115" s="32"/>
      <c r="N115" s="36">
        <v>70</v>
      </c>
      <c r="O115" s="32"/>
      <c r="P115" s="36">
        <v>-70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13</v>
      </c>
      <c r="M116" s="32"/>
      <c r="N116" s="36">
        <v>-65.72</v>
      </c>
      <c r="O116" s="32"/>
      <c r="P116" s="36">
        <v>65.72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103</v>
      </c>
      <c r="M117" s="32"/>
      <c r="N117" s="36">
        <v>65.72</v>
      </c>
      <c r="O117" s="32"/>
      <c r="P117" s="36">
        <v>-65.72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103</v>
      </c>
      <c r="M118" s="32"/>
      <c r="N118" s="36">
        <v>65.72</v>
      </c>
      <c r="O118" s="32"/>
      <c r="P118" s="36">
        <v>-65.72</v>
      </c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13</v>
      </c>
      <c r="M119" s="32"/>
      <c r="N119" s="36">
        <v>-15.37</v>
      </c>
      <c r="O119" s="32"/>
      <c r="P119" s="36">
        <v>15.37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103</v>
      </c>
      <c r="M120" s="32"/>
      <c r="N120" s="36">
        <v>15.37</v>
      </c>
      <c r="O120" s="32"/>
      <c r="P120" s="36">
        <v>-15.37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103</v>
      </c>
      <c r="M121" s="32"/>
      <c r="N121" s="36">
        <v>15.37</v>
      </c>
      <c r="O121" s="32"/>
      <c r="P121" s="36">
        <v>-15.37</v>
      </c>
    </row>
    <row r="122" spans="1:16" ht="15.75" thickBot="1" x14ac:dyDescent="0.3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103</v>
      </c>
      <c r="M122" s="32"/>
      <c r="N122" s="34">
        <v>17.75</v>
      </c>
      <c r="O122" s="32"/>
      <c r="P122" s="34">
        <v>-17.75</v>
      </c>
    </row>
    <row r="123" spans="1:16" x14ac:dyDescent="0.25">
      <c r="A123" s="17" t="s">
        <v>161</v>
      </c>
      <c r="B123" s="17"/>
      <c r="C123" s="17"/>
      <c r="D123" s="17"/>
      <c r="E123" s="17"/>
      <c r="F123" s="35"/>
      <c r="G123" s="17"/>
      <c r="H123" s="17"/>
      <c r="I123" s="17"/>
      <c r="J123" s="17"/>
      <c r="K123" s="17"/>
      <c r="L123" s="17"/>
      <c r="M123" s="17"/>
      <c r="N123" s="2">
        <f>ROUND(SUM(N113:N122),5)</f>
        <v>-891.16</v>
      </c>
      <c r="O123" s="17"/>
      <c r="P123" s="2">
        <f>ROUND(SUM(P113:P122),5)</f>
        <v>891.16</v>
      </c>
    </row>
    <row r="124" spans="1:16" x14ac:dyDescent="0.25">
      <c r="A124" s="1" t="s">
        <v>160</v>
      </c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28"/>
      <c r="O124" s="1"/>
      <c r="P124" s="28"/>
    </row>
    <row r="125" spans="1:16" x14ac:dyDescent="0.25">
      <c r="A125" s="26"/>
      <c r="B125" s="29" t="s">
        <v>163</v>
      </c>
      <c r="C125" s="29"/>
      <c r="D125" s="29" t="s">
        <v>176</v>
      </c>
      <c r="E125" s="29"/>
      <c r="F125" s="30">
        <v>44600</v>
      </c>
      <c r="G125" s="29"/>
      <c r="H125" s="29" t="s">
        <v>191</v>
      </c>
      <c r="I125" s="29"/>
      <c r="J125" s="29"/>
      <c r="K125" s="29"/>
      <c r="L125" s="29" t="s">
        <v>59</v>
      </c>
      <c r="M125" s="29"/>
      <c r="N125" s="31"/>
      <c r="O125" s="29"/>
      <c r="P125" s="31">
        <v>-625</v>
      </c>
    </row>
    <row r="126" spans="1:16" x14ac:dyDescent="0.25">
      <c r="A126" s="1" t="s">
        <v>160</v>
      </c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28"/>
      <c r="O126" s="1"/>
      <c r="P126" s="28"/>
    </row>
    <row r="127" spans="1:16" ht="15.75" thickBot="1" x14ac:dyDescent="0.3">
      <c r="A127" s="26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15</v>
      </c>
      <c r="M127" s="32"/>
      <c r="N127" s="34">
        <v>-625</v>
      </c>
      <c r="O127" s="32"/>
      <c r="P127" s="34">
        <v>625</v>
      </c>
    </row>
    <row r="128" spans="1:16" x14ac:dyDescent="0.25">
      <c r="A128" s="17" t="s">
        <v>161</v>
      </c>
      <c r="B128" s="17"/>
      <c r="C128" s="17"/>
      <c r="D128" s="17"/>
      <c r="E128" s="17"/>
      <c r="F128" s="35"/>
      <c r="G128" s="17"/>
      <c r="H128" s="17"/>
      <c r="I128" s="17"/>
      <c r="J128" s="17"/>
      <c r="K128" s="17"/>
      <c r="L128" s="17"/>
      <c r="M128" s="17"/>
      <c r="N128" s="2">
        <f>ROUND(SUM(N126:N127),5)</f>
        <v>-625</v>
      </c>
      <c r="O128" s="17"/>
      <c r="P128" s="2">
        <f>ROUND(SUM(P126:P127),5)</f>
        <v>625</v>
      </c>
    </row>
    <row r="129" spans="1:16" x14ac:dyDescent="0.25">
      <c r="A129" s="1" t="s">
        <v>160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 x14ac:dyDescent="0.25">
      <c r="A130" s="26"/>
      <c r="B130" s="29" t="s">
        <v>163</v>
      </c>
      <c r="C130" s="29"/>
      <c r="D130" s="29" t="s">
        <v>177</v>
      </c>
      <c r="E130" s="29"/>
      <c r="F130" s="30">
        <v>44600</v>
      </c>
      <c r="G130" s="29"/>
      <c r="H130" s="29" t="s">
        <v>191</v>
      </c>
      <c r="I130" s="29"/>
      <c r="J130" s="29"/>
      <c r="K130" s="29"/>
      <c r="L130" s="29" t="s">
        <v>59</v>
      </c>
      <c r="M130" s="29"/>
      <c r="N130" s="31"/>
      <c r="O130" s="29"/>
      <c r="P130" s="31">
        <v>-50</v>
      </c>
    </row>
    <row r="131" spans="1:16" x14ac:dyDescent="0.25">
      <c r="A131" s="1" t="s">
        <v>160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ht="15.75" thickBot="1" x14ac:dyDescent="0.3">
      <c r="A132" s="26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14</v>
      </c>
      <c r="M132" s="32"/>
      <c r="N132" s="34">
        <v>-50</v>
      </c>
      <c r="O132" s="32"/>
      <c r="P132" s="34">
        <v>50</v>
      </c>
    </row>
    <row r="133" spans="1:16" x14ac:dyDescent="0.25">
      <c r="A133" s="17" t="s">
        <v>161</v>
      </c>
      <c r="B133" s="17"/>
      <c r="C133" s="17"/>
      <c r="D133" s="17"/>
      <c r="E133" s="17"/>
      <c r="F133" s="35"/>
      <c r="G133" s="17"/>
      <c r="H133" s="17"/>
      <c r="I133" s="17"/>
      <c r="J133" s="17"/>
      <c r="K133" s="17"/>
      <c r="L133" s="17"/>
      <c r="M133" s="17"/>
      <c r="N133" s="2">
        <f>ROUND(SUM(N131:N132),5)</f>
        <v>-50</v>
      </c>
      <c r="O133" s="17"/>
      <c r="P133" s="2">
        <f>ROUND(SUM(P131:P132),5)</f>
        <v>50</v>
      </c>
    </row>
    <row r="134" spans="1:16" x14ac:dyDescent="0.25">
      <c r="A134" s="1" t="s">
        <v>160</v>
      </c>
      <c r="B134" s="1"/>
      <c r="C134" s="1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28"/>
      <c r="O134" s="1"/>
      <c r="P134" s="28"/>
    </row>
    <row r="135" spans="1:16" x14ac:dyDescent="0.25">
      <c r="A135" s="26"/>
      <c r="B135" s="29" t="s">
        <v>163</v>
      </c>
      <c r="C135" s="29"/>
      <c r="D135" s="29" t="s">
        <v>178</v>
      </c>
      <c r="E135" s="29"/>
      <c r="F135" s="30">
        <v>44600</v>
      </c>
      <c r="G135" s="29"/>
      <c r="H135" s="29" t="s">
        <v>189</v>
      </c>
      <c r="I135" s="29"/>
      <c r="J135" s="29"/>
      <c r="K135" s="29"/>
      <c r="L135" s="29" t="s">
        <v>59</v>
      </c>
      <c r="M135" s="29"/>
      <c r="N135" s="31"/>
      <c r="O135" s="29"/>
      <c r="P135" s="31">
        <v>-50</v>
      </c>
    </row>
    <row r="136" spans="1:16" x14ac:dyDescent="0.25">
      <c r="A136" s="1" t="s">
        <v>160</v>
      </c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28"/>
      <c r="O136" s="1"/>
      <c r="P136" s="28"/>
    </row>
    <row r="137" spans="1:16" ht="15.75" thickBot="1" x14ac:dyDescent="0.3">
      <c r="A137" s="26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14</v>
      </c>
      <c r="M137" s="32"/>
      <c r="N137" s="34">
        <v>-50</v>
      </c>
      <c r="O137" s="32"/>
      <c r="P137" s="34">
        <v>50</v>
      </c>
    </row>
    <row r="138" spans="1:16" x14ac:dyDescent="0.25">
      <c r="A138" s="17" t="s">
        <v>161</v>
      </c>
      <c r="B138" s="17"/>
      <c r="C138" s="17"/>
      <c r="D138" s="17"/>
      <c r="E138" s="17"/>
      <c r="F138" s="35"/>
      <c r="G138" s="17"/>
      <c r="H138" s="17"/>
      <c r="I138" s="17"/>
      <c r="J138" s="17"/>
      <c r="K138" s="17"/>
      <c r="L138" s="17"/>
      <c r="M138" s="17"/>
      <c r="N138" s="2">
        <f>ROUND(SUM(N136:N137),5)</f>
        <v>-50</v>
      </c>
      <c r="O138" s="17"/>
      <c r="P138" s="2">
        <f>ROUND(SUM(P136:P137),5)</f>
        <v>50</v>
      </c>
    </row>
    <row r="139" spans="1:16" x14ac:dyDescent="0.25">
      <c r="A139" s="1" t="s">
        <v>160</v>
      </c>
      <c r="B139" s="1"/>
      <c r="C139" s="1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28"/>
      <c r="O139" s="1"/>
      <c r="P139" s="28"/>
    </row>
    <row r="140" spans="1:16" x14ac:dyDescent="0.25">
      <c r="A140" s="26"/>
      <c r="B140" s="29" t="s">
        <v>163</v>
      </c>
      <c r="C140" s="29"/>
      <c r="D140" s="29" t="s">
        <v>179</v>
      </c>
      <c r="E140" s="29"/>
      <c r="F140" s="30">
        <v>44600</v>
      </c>
      <c r="G140" s="29"/>
      <c r="H140" s="29" t="s">
        <v>193</v>
      </c>
      <c r="I140" s="29"/>
      <c r="J140" s="29"/>
      <c r="K140" s="29"/>
      <c r="L140" s="29" t="s">
        <v>59</v>
      </c>
      <c r="M140" s="29"/>
      <c r="N140" s="31"/>
      <c r="O140" s="29"/>
      <c r="P140" s="31">
        <v>-105.58</v>
      </c>
    </row>
    <row r="141" spans="1:16" x14ac:dyDescent="0.25">
      <c r="A141" s="1" t="s">
        <v>160</v>
      </c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28"/>
      <c r="O141" s="1"/>
      <c r="P141" s="28"/>
    </row>
    <row r="142" spans="1:16" x14ac:dyDescent="0.25">
      <c r="A142" s="32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12</v>
      </c>
      <c r="M142" s="32"/>
      <c r="N142" s="36">
        <v>-55.58</v>
      </c>
      <c r="O142" s="32"/>
      <c r="P142" s="36">
        <v>55.58</v>
      </c>
    </row>
    <row r="143" spans="1:16" ht="15.75" thickBot="1" x14ac:dyDescent="0.3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14</v>
      </c>
      <c r="M143" s="32"/>
      <c r="N143" s="34">
        <v>-50</v>
      </c>
      <c r="O143" s="32"/>
      <c r="P143" s="34">
        <v>50</v>
      </c>
    </row>
    <row r="144" spans="1:16" x14ac:dyDescent="0.25">
      <c r="A144" s="17" t="s">
        <v>161</v>
      </c>
      <c r="B144" s="17"/>
      <c r="C144" s="17"/>
      <c r="D144" s="17"/>
      <c r="E144" s="17"/>
      <c r="F144" s="35"/>
      <c r="G144" s="17"/>
      <c r="H144" s="17"/>
      <c r="I144" s="17"/>
      <c r="J144" s="17"/>
      <c r="K144" s="17"/>
      <c r="L144" s="17"/>
      <c r="M144" s="17"/>
      <c r="N144" s="2">
        <f>ROUND(SUM(N141:N143),5)</f>
        <v>-105.58</v>
      </c>
      <c r="O144" s="17"/>
      <c r="P144" s="2">
        <f>ROUND(SUM(P141:P143),5)</f>
        <v>105.58</v>
      </c>
    </row>
    <row r="145" spans="1:16" x14ac:dyDescent="0.25">
      <c r="A145" s="1" t="s">
        <v>160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x14ac:dyDescent="0.25">
      <c r="A146" s="26"/>
      <c r="B146" s="29" t="s">
        <v>165</v>
      </c>
      <c r="C146" s="29"/>
      <c r="D146" s="29" t="s">
        <v>180</v>
      </c>
      <c r="E146" s="29"/>
      <c r="F146" s="30">
        <v>44608</v>
      </c>
      <c r="G146" s="29"/>
      <c r="H146" s="29" t="s">
        <v>194</v>
      </c>
      <c r="I146" s="29"/>
      <c r="J146" s="29"/>
      <c r="K146" s="29"/>
      <c r="L146" s="29" t="s">
        <v>59</v>
      </c>
      <c r="M146" s="29"/>
      <c r="N146" s="31"/>
      <c r="O146" s="29"/>
      <c r="P146" s="31">
        <v>-1050</v>
      </c>
    </row>
    <row r="147" spans="1:16" x14ac:dyDescent="0.25">
      <c r="A147" s="1" t="s">
        <v>160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  <c r="O147" s="1"/>
      <c r="P147" s="28"/>
    </row>
    <row r="148" spans="1:16" ht="15.75" thickBot="1" x14ac:dyDescent="0.3">
      <c r="A148" s="26"/>
      <c r="B148" s="32" t="s">
        <v>166</v>
      </c>
      <c r="C148" s="32"/>
      <c r="D148" s="32" t="s">
        <v>181</v>
      </c>
      <c r="E148" s="32"/>
      <c r="F148" s="33">
        <v>44608</v>
      </c>
      <c r="G148" s="32"/>
      <c r="H148" s="32"/>
      <c r="I148" s="32"/>
      <c r="J148" s="32"/>
      <c r="K148" s="32"/>
      <c r="L148" s="32" t="s">
        <v>25</v>
      </c>
      <c r="M148" s="32"/>
      <c r="N148" s="34">
        <v>-1050</v>
      </c>
      <c r="O148" s="32"/>
      <c r="P148" s="34">
        <v>1050</v>
      </c>
    </row>
    <row r="149" spans="1:16" x14ac:dyDescent="0.25">
      <c r="A149" s="17" t="s">
        <v>161</v>
      </c>
      <c r="B149" s="17"/>
      <c r="C149" s="17"/>
      <c r="D149" s="17"/>
      <c r="E149" s="17"/>
      <c r="F149" s="35"/>
      <c r="G149" s="17"/>
      <c r="H149" s="17"/>
      <c r="I149" s="17"/>
      <c r="J149" s="17"/>
      <c r="K149" s="17"/>
      <c r="L149" s="17"/>
      <c r="M149" s="17"/>
      <c r="N149" s="2">
        <f>ROUND(SUM(N147:N148),5)</f>
        <v>-1050</v>
      </c>
      <c r="O149" s="17"/>
      <c r="P149" s="2">
        <f>ROUND(SUM(P147:P148),5)</f>
        <v>1050</v>
      </c>
    </row>
    <row r="150" spans="1:16" x14ac:dyDescent="0.25">
      <c r="A150" s="1" t="s">
        <v>160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28"/>
      <c r="O150" s="1"/>
      <c r="P150" s="28"/>
    </row>
    <row r="151" spans="1:16" x14ac:dyDescent="0.25">
      <c r="A151" s="26"/>
      <c r="B151" s="29" t="s">
        <v>165</v>
      </c>
      <c r="C151" s="29"/>
      <c r="D151" s="29" t="s">
        <v>182</v>
      </c>
      <c r="E151" s="29"/>
      <c r="F151" s="30">
        <v>44608</v>
      </c>
      <c r="G151" s="29"/>
      <c r="H151" s="29" t="s">
        <v>195</v>
      </c>
      <c r="I151" s="29"/>
      <c r="J151" s="29"/>
      <c r="K151" s="29"/>
      <c r="L151" s="29" t="s">
        <v>59</v>
      </c>
      <c r="M151" s="29"/>
      <c r="N151" s="31"/>
      <c r="O151" s="29"/>
      <c r="P151" s="31">
        <v>-1701</v>
      </c>
    </row>
    <row r="152" spans="1:16" x14ac:dyDescent="0.25">
      <c r="A152" s="1" t="s">
        <v>160</v>
      </c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28"/>
      <c r="O152" s="1"/>
      <c r="P152" s="28"/>
    </row>
    <row r="153" spans="1:16" ht="15.75" thickBot="1" x14ac:dyDescent="0.3">
      <c r="A153" s="26"/>
      <c r="B153" s="32" t="s">
        <v>166</v>
      </c>
      <c r="C153" s="32"/>
      <c r="D153" s="32" t="s">
        <v>183</v>
      </c>
      <c r="E153" s="32"/>
      <c r="F153" s="33">
        <v>44608</v>
      </c>
      <c r="G153" s="32"/>
      <c r="H153" s="32"/>
      <c r="I153" s="32"/>
      <c r="J153" s="32"/>
      <c r="K153" s="32"/>
      <c r="L153" s="32" t="s">
        <v>79</v>
      </c>
      <c r="M153" s="32"/>
      <c r="N153" s="34">
        <v>-1701</v>
      </c>
      <c r="O153" s="32"/>
      <c r="P153" s="34">
        <v>1701</v>
      </c>
    </row>
    <row r="154" spans="1:16" x14ac:dyDescent="0.25">
      <c r="A154" s="17" t="s">
        <v>161</v>
      </c>
      <c r="B154" s="17"/>
      <c r="C154" s="17"/>
      <c r="D154" s="17"/>
      <c r="E154" s="17"/>
      <c r="F154" s="35"/>
      <c r="G154" s="17"/>
      <c r="H154" s="17"/>
      <c r="I154" s="17"/>
      <c r="J154" s="17"/>
      <c r="K154" s="17"/>
      <c r="L154" s="17"/>
      <c r="M154" s="17"/>
      <c r="N154" s="2">
        <f>ROUND(SUM(N152:N153),5)</f>
        <v>-1701</v>
      </c>
      <c r="O154" s="17"/>
      <c r="P154" s="2">
        <f>ROUND(SUM(P152:P153),5)</f>
        <v>1701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8:11 AM
&amp;"Arial,Bold"&amp;8 03/08/22
&amp;"Arial,Bold"&amp;8 &amp;C&amp;"Arial,Bold"&amp;12 PIKES BAY SANITARY DISTRICT
&amp;"Arial,Bold"&amp;14 Check Detail
&amp;"Arial,Bold"&amp;10 February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Actual</vt:lpstr>
      <vt:lpstr>Checks</vt:lpstr>
      <vt:lpstr>'Balance Sheet'!Print_Titles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2022-03-08T13:48:13Z</dcterms:created>
  <dcterms:modified xsi:type="dcterms:W3CDTF">2022-03-08T14:12:33Z</dcterms:modified>
</cp:coreProperties>
</file>